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2435" tabRatio="787"/>
  </bookViews>
  <sheets>
    <sheet name="DETAIL" sheetId="16" r:id="rId1"/>
  </sheets>
  <definedNames>
    <definedName name="_xlnm._FilterDatabase" localSheetId="0" hidden="1">DETAIL!$A$12:$Q$77</definedName>
    <definedName name="_xlnm.Print_Area" localSheetId="0">DETAIL!$A$2:$Q$78</definedName>
    <definedName name="_xlnm.Print_Titles" localSheetId="0">DETAIL!$12:$12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6" l="1"/>
  <c r="A24" i="16"/>
  <c r="A25" i="16"/>
  <c r="A26" i="16"/>
  <c r="A27" i="16"/>
  <c r="A28" i="16"/>
  <c r="A29" i="16"/>
  <c r="A37" i="16"/>
  <c r="A38" i="16"/>
  <c r="A39" i="16"/>
  <c r="A49" i="16"/>
  <c r="A50" i="16"/>
  <c r="A51" i="16"/>
  <c r="A61" i="16"/>
  <c r="A62" i="16"/>
  <c r="A63" i="16"/>
  <c r="L72" i="16" l="1"/>
  <c r="L71" i="16"/>
  <c r="L70" i="16"/>
  <c r="L69" i="16"/>
  <c r="L68" i="16"/>
  <c r="L67" i="16"/>
  <c r="L66" i="16"/>
  <c r="L65" i="16"/>
  <c r="L64" i="16"/>
  <c r="L60" i="16"/>
  <c r="L59" i="16"/>
  <c r="L58" i="16"/>
  <c r="L57" i="16"/>
  <c r="L56" i="16"/>
  <c r="L55" i="16"/>
  <c r="L54" i="16"/>
  <c r="L53" i="16"/>
  <c r="L52" i="16"/>
  <c r="L48" i="16"/>
  <c r="L47" i="16"/>
  <c r="L46" i="16"/>
  <c r="L45" i="16"/>
  <c r="L44" i="16"/>
  <c r="L43" i="16"/>
  <c r="L42" i="16"/>
  <c r="L41" i="16"/>
  <c r="L40" i="16"/>
  <c r="L36" i="16"/>
  <c r="L35" i="16"/>
  <c r="L34" i="16"/>
  <c r="L33" i="16"/>
  <c r="L32" i="16"/>
  <c r="L31" i="16"/>
  <c r="L30" i="16"/>
  <c r="H72" i="16" l="1"/>
  <c r="O72" i="16" s="1"/>
  <c r="H71" i="16"/>
  <c r="O71" i="16" s="1"/>
  <c r="H70" i="16"/>
  <c r="H69" i="16"/>
  <c r="K69" i="16" s="1"/>
  <c r="M69" i="16" s="1"/>
  <c r="H68" i="16"/>
  <c r="H67" i="16"/>
  <c r="H66" i="16"/>
  <c r="H65" i="16"/>
  <c r="K65" i="16" s="1"/>
  <c r="M65" i="16" s="1"/>
  <c r="H64" i="16"/>
  <c r="H60" i="16"/>
  <c r="O60" i="16" s="1"/>
  <c r="H59" i="16"/>
  <c r="O59" i="16" s="1"/>
  <c r="H58" i="16"/>
  <c r="K58" i="16" s="1"/>
  <c r="M58" i="16" s="1"/>
  <c r="H57" i="16"/>
  <c r="H56" i="16"/>
  <c r="H55" i="16"/>
  <c r="K55" i="16" s="1"/>
  <c r="M55" i="16" s="1"/>
  <c r="H54" i="16"/>
  <c r="K54" i="16" s="1"/>
  <c r="M54" i="16" s="1"/>
  <c r="H53" i="16"/>
  <c r="H52" i="16"/>
  <c r="H48" i="16"/>
  <c r="H47" i="16"/>
  <c r="H46" i="16"/>
  <c r="O46" i="16" s="1"/>
  <c r="H45" i="16"/>
  <c r="O45" i="16" s="1"/>
  <c r="H44" i="16"/>
  <c r="K44" i="16" s="1"/>
  <c r="M44" i="16" s="1"/>
  <c r="H43" i="16"/>
  <c r="K43" i="16" s="1"/>
  <c r="M43" i="16" s="1"/>
  <c r="H42" i="16"/>
  <c r="K42" i="16" s="1"/>
  <c r="M42" i="16" s="1"/>
  <c r="H41" i="16"/>
  <c r="H40" i="16"/>
  <c r="K40" i="16" s="1"/>
  <c r="M40" i="16" s="1"/>
  <c r="H36" i="16"/>
  <c r="H35" i="16"/>
  <c r="H34" i="16"/>
  <c r="H33" i="16"/>
  <c r="K33" i="16" s="1"/>
  <c r="M33" i="16" s="1"/>
  <c r="H32" i="16"/>
  <c r="K32" i="16" s="1"/>
  <c r="M32" i="16" s="1"/>
  <c r="H31" i="16"/>
  <c r="H30" i="16"/>
  <c r="K30" i="16" s="1"/>
  <c r="M30" i="16" s="1"/>
  <c r="K36" i="16" l="1"/>
  <c r="M36" i="16" s="1"/>
  <c r="O36" i="16"/>
  <c r="K48" i="16"/>
  <c r="M48" i="16" s="1"/>
  <c r="O48" i="16"/>
  <c r="P48" i="16" s="1"/>
  <c r="K47" i="16"/>
  <c r="M47" i="16" s="1"/>
  <c r="O47" i="16"/>
  <c r="K45" i="16"/>
  <c r="M45" i="16" s="1"/>
  <c r="K60" i="16"/>
  <c r="M60" i="16" s="1"/>
  <c r="P60" i="16" s="1"/>
  <c r="K71" i="16"/>
  <c r="M71" i="16" s="1"/>
  <c r="P71" i="16" s="1"/>
  <c r="O31" i="16"/>
  <c r="K31" i="16"/>
  <c r="M31" i="16" s="1"/>
  <c r="O35" i="16"/>
  <c r="K35" i="16"/>
  <c r="M35" i="16" s="1"/>
  <c r="K46" i="16"/>
  <c r="M46" i="16" s="1"/>
  <c r="P46" i="16" s="1"/>
  <c r="O53" i="16"/>
  <c r="K53" i="16"/>
  <c r="M53" i="16" s="1"/>
  <c r="O57" i="16"/>
  <c r="K57" i="16"/>
  <c r="M57" i="16" s="1"/>
  <c r="O64" i="16"/>
  <c r="K64" i="16"/>
  <c r="M64" i="16" s="1"/>
  <c r="O68" i="16"/>
  <c r="K68" i="16"/>
  <c r="M68" i="16" s="1"/>
  <c r="K72" i="16"/>
  <c r="M72" i="16" s="1"/>
  <c r="P72" i="16" s="1"/>
  <c r="O41" i="16"/>
  <c r="K41" i="16"/>
  <c r="M41" i="16" s="1"/>
  <c r="O52" i="16"/>
  <c r="K52" i="16"/>
  <c r="M52" i="16" s="1"/>
  <c r="O67" i="16"/>
  <c r="K67" i="16"/>
  <c r="M67" i="16" s="1"/>
  <c r="O34" i="16"/>
  <c r="K34" i="16"/>
  <c r="M34" i="16" s="1"/>
  <c r="O56" i="16"/>
  <c r="K56" i="16"/>
  <c r="M56" i="16" s="1"/>
  <c r="K59" i="16"/>
  <c r="M59" i="16" s="1"/>
  <c r="O66" i="16"/>
  <c r="K66" i="16"/>
  <c r="M66" i="16" s="1"/>
  <c r="O70" i="16"/>
  <c r="K70" i="16"/>
  <c r="M70" i="16" s="1"/>
  <c r="O42" i="16"/>
  <c r="P42" i="16" s="1"/>
  <c r="O54" i="16"/>
  <c r="P54" i="16" s="1"/>
  <c r="O43" i="16"/>
  <c r="P43" i="16" s="1"/>
  <c r="O32" i="16"/>
  <c r="P32" i="16" s="1"/>
  <c r="P36" i="16"/>
  <c r="O58" i="16"/>
  <c r="P58" i="16" s="1"/>
  <c r="O65" i="16"/>
  <c r="P65" i="16" s="1"/>
  <c r="O69" i="16"/>
  <c r="P69" i="16" s="1"/>
  <c r="O30" i="16"/>
  <c r="P30" i="16" s="1"/>
  <c r="O33" i="16"/>
  <c r="P33" i="16" s="1"/>
  <c r="O40" i="16"/>
  <c r="P40" i="16" s="1"/>
  <c r="O44" i="16"/>
  <c r="P44" i="16" s="1"/>
  <c r="O55" i="16"/>
  <c r="P55" i="16" s="1"/>
  <c r="P47" i="16" l="1"/>
  <c r="P52" i="16"/>
  <c r="P31" i="16"/>
  <c r="P57" i="16"/>
  <c r="P56" i="16"/>
  <c r="P67" i="16"/>
  <c r="P34" i="16"/>
  <c r="P70" i="16"/>
  <c r="P68" i="16"/>
  <c r="P66" i="16"/>
  <c r="P45" i="16"/>
  <c r="P59" i="16"/>
  <c r="P41" i="16"/>
  <c r="P64" i="16"/>
  <c r="P53" i="16"/>
  <c r="P35" i="16"/>
  <c r="Q24" i="16" l="1"/>
  <c r="H22" i="16"/>
  <c r="M22" i="16" s="1"/>
  <c r="H21" i="16"/>
  <c r="H20" i="16"/>
  <c r="O20" i="16" s="1"/>
  <c r="H19" i="16"/>
  <c r="M19" i="16" s="1"/>
  <c r="H18" i="16"/>
  <c r="M18" i="16" s="1"/>
  <c r="H17" i="16"/>
  <c r="H16" i="16"/>
  <c r="O16" i="16" s="1"/>
  <c r="H15" i="16"/>
  <c r="M15" i="16" s="1"/>
  <c r="A15" i="16"/>
  <c r="O18" i="16" l="1"/>
  <c r="P18" i="16" s="1"/>
  <c r="M20" i="16"/>
  <c r="P20" i="16" s="1"/>
  <c r="O22" i="16"/>
  <c r="P22" i="16" s="1"/>
  <c r="M16" i="16"/>
  <c r="P16" i="16" s="1"/>
  <c r="O15" i="16"/>
  <c r="O19" i="16"/>
  <c r="P19" i="16" s="1"/>
  <c r="O17" i="16"/>
  <c r="M17" i="16"/>
  <c r="O21" i="16"/>
  <c r="M21" i="16"/>
  <c r="A16" i="16"/>
  <c r="O74" i="16" l="1"/>
  <c r="M74" i="16"/>
  <c r="P15" i="16"/>
  <c r="P17" i="16"/>
  <c r="A17" i="16"/>
  <c r="P21" i="16"/>
  <c r="P74" i="16" l="1"/>
  <c r="Q13" i="16"/>
  <c r="Q74" i="16" s="1"/>
  <c r="M76" i="16"/>
  <c r="A18" i="16"/>
  <c r="A19" i="16" l="1"/>
  <c r="M75" i="16"/>
  <c r="M77" i="16" s="1"/>
  <c r="O76" i="16"/>
  <c r="O75" i="16"/>
  <c r="A20" i="16" l="1"/>
  <c r="O77" i="16"/>
  <c r="P6" i="16"/>
  <c r="P75" i="16"/>
  <c r="P76" i="16"/>
  <c r="A21" i="16" l="1"/>
  <c r="A22" i="16" s="1"/>
  <c r="P77" i="16"/>
  <c r="Q75" i="16" s="1"/>
  <c r="A30" i="16" l="1"/>
  <c r="A31" i="16" s="1"/>
  <c r="A32" i="16" s="1"/>
  <c r="A33" i="16" s="1"/>
  <c r="A34" i="16" s="1"/>
  <c r="A35" i="16" s="1"/>
  <c r="A36" i="16" s="1"/>
  <c r="A40" i="16" s="1"/>
  <c r="A41" i="16" s="1"/>
  <c r="A42" i="16" s="1"/>
  <c r="A43" i="16" s="1"/>
  <c r="A44" i="16" s="1"/>
  <c r="A45" i="16" s="1"/>
  <c r="A46" i="16" s="1"/>
  <c r="A47" i="16" s="1"/>
  <c r="A48" i="16" s="1"/>
  <c r="A52" i="16" s="1"/>
  <c r="A53" i="16" s="1"/>
  <c r="A54" i="16" s="1"/>
  <c r="A55" i="16" s="1"/>
  <c r="A56" i="16" s="1"/>
  <c r="A57" i="16" s="1"/>
  <c r="A58" i="16" s="1"/>
  <c r="A59" i="16" s="1"/>
  <c r="A60" i="16" s="1"/>
  <c r="A64" i="16" s="1"/>
  <c r="A65" i="16" s="1"/>
  <c r="A66" i="16" s="1"/>
  <c r="A67" i="16" s="1"/>
  <c r="A68" i="16" s="1"/>
  <c r="A69" i="16" s="1"/>
  <c r="A70" i="16" s="1"/>
  <c r="A71" i="16" s="1"/>
  <c r="A72" i="16" s="1"/>
  <c r="Q76" i="16"/>
  <c r="Q77" i="16" s="1"/>
  <c r="P7" i="16" l="1"/>
  <c r="P8" i="16" s="1"/>
</calcChain>
</file>

<file path=xl/sharedStrings.xml><?xml version="1.0" encoding="utf-8"?>
<sst xmlns="http://schemas.openxmlformats.org/spreadsheetml/2006/main" count="214" uniqueCount="70">
  <si>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</si>
  <si>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</si>
  <si>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</si>
  <si>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</si>
  <si>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</si>
  <si>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</si>
  <si>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</si>
  <si>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</si>
  <si>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</si>
  <si>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</si>
  <si>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</si>
  <si>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</si>
  <si>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</si>
  <si>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</si>
  <si>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</si>
  <si>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</si>
  <si>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</si>
  <si>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</si>
  <si>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</si>
  <si>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</si>
  <si>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Date:</t>
  </si>
  <si>
    <t>Project:</t>
  </si>
  <si>
    <t>Project Location:</t>
  </si>
  <si>
    <t>REF. SHEET</t>
  </si>
  <si>
    <t>CSI SECT</t>
  </si>
  <si>
    <t>QTY WITH
WASTAGE</t>
  </si>
  <si>
    <t>WASTAGE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</si>
  <si>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</si>
  <si>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</si>
  <si>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</si>
  <si>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</si>
  <si>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</si>
  <si>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</si>
  <si>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UNIT MATERIAL COST</t>
  </si>
  <si>
    <t>DETAIL</t>
  </si>
  <si>
    <t>LS</t>
  </si>
  <si>
    <t>DIV-01</t>
  </si>
  <si>
    <t>TOTAL LABOR COST</t>
  </si>
  <si>
    <t>TOTAL MATERIAL COST</t>
  </si>
  <si>
    <t>Total Material Cost =</t>
  </si>
  <si>
    <t>Total Labor Cost =</t>
  </si>
  <si>
    <t>LF</t>
  </si>
  <si>
    <t>EA</t>
  </si>
  <si>
    <t>SF</t>
  </si>
  <si>
    <t>A4.1</t>
  </si>
  <si>
    <t>NEW CARRIAGE HOUSE FOR RHONDA AND DARYL BRACH</t>
  </si>
  <si>
    <t>903 NORTH SPRING STREET, PENSACOLA, FL 32501</t>
  </si>
  <si>
    <t>A3.1</t>
  </si>
  <si>
    <t>DIV-09</t>
  </si>
  <si>
    <t>FINISHES</t>
  </si>
  <si>
    <t>Exterior Finishes</t>
  </si>
  <si>
    <t>West Elevation</t>
  </si>
  <si>
    <t>Fiber cement dutch lap siding
-Color: SW0048 Bunglehouse Blue</t>
  </si>
  <si>
    <t>Smooth stucco
-Color: SW6244</t>
  </si>
  <si>
    <t>(1x10) Hardie trim 
-Color: SW0050 Light Bluff</t>
  </si>
  <si>
    <t>Shaped fascia moulding trim</t>
  </si>
  <si>
    <t>Flashing over hardie</t>
  </si>
  <si>
    <t>Hardie board trim</t>
  </si>
  <si>
    <t>KDAT Painted</t>
  </si>
  <si>
    <t>North Elevation</t>
  </si>
  <si>
    <t>Hardie board
-Color: SW0050 Classic Light Buff</t>
  </si>
  <si>
    <t>Decorative K-dat architectural corner
-Color: SW0055 Classic Light Buff &amp; SW6244 Naval</t>
  </si>
  <si>
    <t>East Elevation</t>
  </si>
  <si>
    <t>Decorative K-dat architectural corner</t>
  </si>
  <si>
    <t>South Elevation</t>
  </si>
  <si>
    <t>UNIT LABOR Hour</t>
  </si>
  <si>
    <t>Total Labor Hours</t>
  </si>
  <si>
    <t>Per Hour Labor Rate</t>
  </si>
  <si>
    <t>CSI Div 9 FINISHES</t>
  </si>
  <si>
    <r>
      <t xml:space="preserve">Per Hour Labor Rate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        Note: Please Adjust as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</si>
</sst>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"/>
    <numFmt numFmtId="167" formatCode="_(&quot;$&quot;* #,##0_);_(&quot;$&quot;* \(#,##0\);_(&quot;$&quot;* &quot;-&quot;??_);_(@_)"/>
    <numFmt numFmtId="168" formatCode="_(&quot;$&quot;* #,##0_);_(&quot;$&quot;* \(#,##0\);_(&quot;$&quot;* &quot;-&quot;?_);_(@_)"/>
    <numFmt numFmtId="169" formatCode="_(&quot;$&quot;* #,##0.0_);_(&quot;$&quot;* \(#,##0.0\);_(&quot;$&quot;* &quot;-&quot;??_);_(@_)"/>
    <numFmt numFmtId="170" formatCode="_-&quot;$&quot;* #,##0_-;\-&quot;$&quot;* #,##0_-;_-&quot;$&quot;* &quot;-&quot;??_-;_-@_-"/>
    <numFmt numFmtId="171" formatCode="_(&quot;$&quot;* #,##0.0_);_(&quot;$&quot;* \(#,##0.0\);_(&quot;$&quot;* &quot;-&quot;?_);_(@_)"/>
  </numFmts>
  <fonts count="55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Arial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33" fillId="0" borderId="0"/>
    <xf numFmtId="0" fontId="15" fillId="0" borderId="0"/>
    <xf numFmtId="43" fontId="33" fillId="0" borderId="0" applyFont="0" applyFill="0" applyBorder="0" applyAlignment="0" applyProtection="0"/>
    <xf numFmtId="0" fontId="34" fillId="0" borderId="0"/>
    <xf numFmtId="43" fontId="15" fillId="0" borderId="0" applyFont="0" applyFill="0" applyBorder="0" applyAlignment="0" applyProtection="0"/>
    <xf numFmtId="0" fontId="15" fillId="0" borderId="0"/>
    <xf numFmtId="44" fontId="34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4" fontId="51" fillId="0" borderId="0" applyFont="0" applyFill="0" applyBorder="0" applyAlignment="0" applyProtection="0"/>
  </cellStyleXfs>
  <cellXfs count="97">
    <xf numFmtId="0" fontId="0" fillId="0" borderId="0" xfId="0"/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vertical="top"/>
    </xf>
    <xf numFmtId="2" fontId="35" fillId="0" borderId="0" xfId="0" applyNumberFormat="1" applyFont="1" applyAlignment="1">
      <alignment vertical="top" wrapText="1"/>
    </xf>
    <xf numFmtId="2" fontId="35" fillId="0" borderId="0" xfId="0" applyNumberFormat="1" applyFont="1" applyAlignment="1">
      <alignment vertical="top"/>
    </xf>
    <xf numFmtId="0" fontId="40" fillId="20" borderId="12" xfId="39" applyFont="1" applyBorder="1" applyAlignment="1">
      <alignment horizontal="center" vertical="top"/>
    </xf>
    <xf numFmtId="0" fontId="40" fillId="20" borderId="13" xfId="39" applyFont="1" applyBorder="1" applyAlignment="1">
      <alignment vertical="top"/>
    </xf>
    <xf numFmtId="0" fontId="39" fillId="0" borderId="9" xfId="41" applyFont="1" applyAlignment="1">
      <alignment vertical="top"/>
    </xf>
    <xf numFmtId="0" fontId="39" fillId="0" borderId="19" xfId="41" applyFont="1" applyBorder="1" applyAlignment="1">
      <alignment vertical="top"/>
    </xf>
    <xf numFmtId="41" fontId="35" fillId="0" borderId="0" xfId="45" applyNumberFormat="1" applyFont="1" applyAlignment="1">
      <alignment vertical="center"/>
    </xf>
    <xf numFmtId="0" fontId="35" fillId="0" borderId="0" xfId="45" applyFont="1" applyAlignment="1">
      <alignment vertical="center"/>
    </xf>
    <xf numFmtId="1" fontId="35" fillId="25" borderId="15" xfId="38" applyNumberFormat="1" applyFont="1" applyFill="1" applyBorder="1" applyAlignment="1">
      <alignment horizontal="center" vertical="top"/>
    </xf>
    <xf numFmtId="0" fontId="35" fillId="25" borderId="7" xfId="38" applyFont="1" applyFill="1" applyAlignment="1">
      <alignment horizontal="justify" vertical="top" wrapText="1"/>
    </xf>
    <xf numFmtId="0" fontId="42" fillId="0" borderId="0" xfId="0" applyFont="1"/>
    <xf numFmtId="0" fontId="39" fillId="0" borderId="9" xfId="41" applyFont="1" applyAlignment="1">
      <alignment horizontal="left" vertical="top"/>
    </xf>
    <xf numFmtId="0" fontId="39" fillId="0" borderId="19" xfId="41" applyFont="1" applyBorder="1" applyAlignment="1">
      <alignment horizontal="left" vertical="top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41" fillId="24" borderId="11" xfId="34" applyFont="1" applyFill="1" applyBorder="1" applyAlignment="1">
      <alignment horizontal="center" vertical="center" wrapText="1"/>
    </xf>
    <xf numFmtId="2" fontId="41" fillId="24" borderId="11" xfId="34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0" fillId="20" borderId="12" xfId="39" applyFont="1" applyBorder="1" applyAlignment="1">
      <alignment horizontal="center" vertical="center"/>
    </xf>
    <xf numFmtId="1" fontId="35" fillId="25" borderId="15" xfId="38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 wrapText="1"/>
    </xf>
    <xf numFmtId="2" fontId="36" fillId="0" borderId="0" xfId="0" applyNumberFormat="1" applyFont="1" applyAlignment="1">
      <alignment vertical="center" wrapText="1"/>
    </xf>
    <xf numFmtId="2" fontId="35" fillId="0" borderId="0" xfId="0" applyNumberFormat="1" applyFont="1" applyAlignment="1">
      <alignment vertical="center" wrapText="1"/>
    </xf>
    <xf numFmtId="166" fontId="35" fillId="0" borderId="0" xfId="0" applyNumberFormat="1" applyFont="1" applyAlignment="1">
      <alignment vertical="center"/>
    </xf>
    <xf numFmtId="0" fontId="45" fillId="0" borderId="0" xfId="0" applyFont="1" applyAlignment="1">
      <alignment horizontal="right" vertical="center"/>
    </xf>
    <xf numFmtId="170" fontId="45" fillId="0" borderId="0" xfId="0" applyNumberFormat="1" applyFont="1" applyAlignment="1">
      <alignment horizontal="center" vertical="center"/>
    </xf>
    <xf numFmtId="0" fontId="40" fillId="20" borderId="14" xfId="39" applyFont="1" applyBorder="1" applyAlignment="1">
      <alignment vertical="center"/>
    </xf>
    <xf numFmtId="42" fontId="40" fillId="20" borderId="11" xfId="39" applyNumberFormat="1" applyFont="1" applyBorder="1" applyAlignment="1">
      <alignment vertical="center"/>
    </xf>
    <xf numFmtId="9" fontId="35" fillId="25" borderId="7" xfId="38" applyNumberFormat="1" applyFont="1" applyFill="1" applyAlignment="1">
      <alignment horizontal="right" vertical="center"/>
    </xf>
    <xf numFmtId="41" fontId="35" fillId="25" borderId="7" xfId="38" applyNumberFormat="1" applyFont="1" applyFill="1" applyAlignment="1">
      <alignment horizontal="right" vertical="center"/>
    </xf>
    <xf numFmtId="0" fontId="35" fillId="25" borderId="7" xfId="38" applyFont="1" applyFill="1" applyAlignment="1">
      <alignment horizontal="center" vertical="center"/>
    </xf>
    <xf numFmtId="169" fontId="35" fillId="25" borderId="7" xfId="38" applyNumberFormat="1" applyFont="1" applyFill="1" applyAlignment="1">
      <alignment vertical="center"/>
    </xf>
    <xf numFmtId="168" fontId="35" fillId="25" borderId="7" xfId="38" applyNumberFormat="1" applyFont="1" applyFill="1" applyAlignment="1">
      <alignment horizontal="left" vertical="center"/>
    </xf>
    <xf numFmtId="42" fontId="36" fillId="25" borderId="16" xfId="38" applyNumberFormat="1" applyFont="1" applyFill="1" applyBorder="1" applyAlignment="1">
      <alignment horizontal="left" vertical="center"/>
    </xf>
    <xf numFmtId="169" fontId="35" fillId="25" borderId="7" xfId="38" applyNumberFormat="1" applyFont="1" applyFill="1" applyAlignment="1">
      <alignment horizontal="right" vertical="center"/>
    </xf>
    <xf numFmtId="166" fontId="39" fillId="0" borderId="9" xfId="41" applyNumberFormat="1" applyFont="1" applyAlignment="1">
      <alignment horizontal="center" vertical="center"/>
    </xf>
    <xf numFmtId="0" fontId="39" fillId="0" borderId="9" xfId="41" applyFont="1" applyAlignment="1">
      <alignment horizontal="center" vertical="center"/>
    </xf>
    <xf numFmtId="0" fontId="39" fillId="0" borderId="9" xfId="41" applyFont="1" applyAlignment="1">
      <alignment vertical="center"/>
    </xf>
    <xf numFmtId="42" fontId="39" fillId="0" borderId="18" xfId="41" applyNumberFormat="1" applyFont="1" applyBorder="1" applyAlignment="1">
      <alignment vertical="center"/>
    </xf>
    <xf numFmtId="9" fontId="39" fillId="0" borderId="9" xfId="41" applyNumberFormat="1" applyFont="1" applyAlignment="1">
      <alignment horizontal="center" vertical="center"/>
    </xf>
    <xf numFmtId="167" fontId="39" fillId="0" borderId="9" xfId="41" applyNumberFormat="1" applyFont="1" applyAlignment="1">
      <alignment horizontal="left" vertical="center"/>
    </xf>
    <xf numFmtId="167" fontId="39" fillId="0" borderId="18" xfId="41" applyNumberFormat="1" applyFont="1" applyBorder="1" applyAlignment="1">
      <alignment vertical="center"/>
    </xf>
    <xf numFmtId="166" fontId="39" fillId="0" borderId="19" xfId="41" applyNumberFormat="1" applyFont="1" applyBorder="1" applyAlignment="1">
      <alignment horizontal="center" vertical="center"/>
    </xf>
    <xf numFmtId="0" fontId="39" fillId="0" borderId="19" xfId="41" applyFont="1" applyBorder="1" applyAlignment="1">
      <alignment horizontal="center" vertical="center"/>
    </xf>
    <xf numFmtId="0" fontId="39" fillId="0" borderId="19" xfId="41" applyFont="1" applyBorder="1" applyAlignment="1">
      <alignment vertical="center"/>
    </xf>
    <xf numFmtId="168" fontId="39" fillId="0" borderId="19" xfId="41" applyNumberFormat="1" applyFont="1" applyBorder="1" applyAlignment="1">
      <alignment horizontal="left" vertical="center"/>
    </xf>
    <xf numFmtId="42" fontId="39" fillId="0" borderId="20" xfId="41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41" fontId="35" fillId="25" borderId="7" xfId="38" applyNumberFormat="1" applyFont="1" applyFill="1" applyAlignment="1">
      <alignment horizontal="center" vertical="center"/>
    </xf>
    <xf numFmtId="0" fontId="40" fillId="20" borderId="14" xfId="39" applyFont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right" vertical="center"/>
    </xf>
    <xf numFmtId="0" fontId="35" fillId="0" borderId="10" xfId="0" applyFont="1" applyBorder="1" applyAlignment="1">
      <alignment horizontal="center" vertical="center"/>
    </xf>
    <xf numFmtId="1" fontId="35" fillId="25" borderId="26" xfId="38" applyNumberFormat="1" applyFont="1" applyFill="1" applyBorder="1" applyAlignment="1">
      <alignment horizontal="center" vertical="center"/>
    </xf>
    <xf numFmtId="171" fontId="35" fillId="25" borderId="7" xfId="38" applyNumberFormat="1" applyFont="1" applyFill="1" applyAlignment="1">
      <alignment horizontal="left" vertical="center"/>
    </xf>
    <xf numFmtId="14" fontId="45" fillId="0" borderId="0" xfId="0" applyNumberFormat="1" applyFont="1" applyFill="1" applyAlignment="1">
      <alignment horizontal="left"/>
    </xf>
    <xf numFmtId="2" fontId="35" fillId="0" borderId="0" xfId="0" applyNumberFormat="1" applyFont="1" applyFill="1" applyAlignment="1">
      <alignment vertical="top" wrapText="1"/>
    </xf>
    <xf numFmtId="170" fontId="45" fillId="0" borderId="0" xfId="0" applyNumberFormat="1" applyFont="1" applyFill="1" applyAlignment="1">
      <alignment vertical="center" wrapText="1"/>
    </xf>
    <xf numFmtId="1" fontId="35" fillId="0" borderId="15" xfId="38" applyNumberFormat="1" applyFont="1" applyFill="1" applyBorder="1" applyAlignment="1">
      <alignment horizontal="center" vertical="center"/>
    </xf>
    <xf numFmtId="0" fontId="40" fillId="20" borderId="27" xfId="39" applyFont="1" applyBorder="1" applyAlignment="1">
      <alignment horizontal="center" vertical="center"/>
    </xf>
    <xf numFmtId="0" fontId="49" fillId="26" borderId="0" xfId="0" applyFont="1" applyFill="1" applyAlignment="1">
      <alignment horizontal="center"/>
    </xf>
    <xf numFmtId="0" fontId="36" fillId="27" borderId="7" xfId="38" applyFont="1" applyFill="1" applyAlignment="1">
      <alignment horizontal="justify" vertical="top" wrapText="1"/>
    </xf>
    <xf numFmtId="1" fontId="35" fillId="25" borderId="28" xfId="38" applyNumberFormat="1" applyFont="1" applyFill="1" applyBorder="1" applyAlignment="1">
      <alignment horizontal="center" vertical="center"/>
    </xf>
    <xf numFmtId="0" fontId="47" fillId="0" borderId="0" xfId="0" applyFont="1"/>
    <xf numFmtId="0" fontId="39" fillId="0" borderId="9" xfId="41" applyFont="1" applyAlignment="1">
      <alignment horizontal="left" vertical="center"/>
    </xf>
    <xf numFmtId="2" fontId="35" fillId="0" borderId="31" xfId="0" applyNumberFormat="1" applyFont="1" applyFill="1" applyBorder="1" applyAlignment="1">
      <alignment vertical="top" wrapText="1"/>
    </xf>
    <xf numFmtId="43" fontId="35" fillId="0" borderId="7" xfId="48" applyFont="1" applyFill="1" applyBorder="1" applyAlignment="1">
      <alignment vertical="center"/>
    </xf>
    <xf numFmtId="44" fontId="35" fillId="0" borderId="7" xfId="88" applyFont="1" applyFill="1" applyBorder="1" applyAlignment="1">
      <alignment vertical="center"/>
    </xf>
    <xf numFmtId="0" fontId="52" fillId="0" borderId="0" xfId="0" applyFont="1"/>
    <xf numFmtId="44" fontId="50" fillId="0" borderId="32" xfId="88" applyFont="1" applyBorder="1" applyAlignment="1">
      <alignment horizontal="center" vertical="center" wrapText="1"/>
    </xf>
    <xf numFmtId="171" fontId="35" fillId="28" borderId="7" xfId="38" applyNumberFormat="1" applyFont="1" applyFill="1" applyAlignment="1">
      <alignment horizontal="left" vertical="center"/>
    </xf>
    <xf numFmtId="168" fontId="35" fillId="28" borderId="7" xfId="38" applyNumberFormat="1" applyFont="1" applyFill="1" applyAlignment="1">
      <alignment horizontal="left" vertical="center"/>
    </xf>
    <xf numFmtId="171" fontId="35" fillId="0" borderId="7" xfId="38" applyNumberFormat="1" applyFont="1" applyFill="1" applyAlignment="1">
      <alignment horizontal="left" vertical="center"/>
    </xf>
    <xf numFmtId="168" fontId="35" fillId="0" borderId="7" xfId="38" applyNumberFormat="1" applyFont="1" applyFill="1" applyAlignment="1">
      <alignment horizontal="left" vertical="center"/>
    </xf>
    <xf numFmtId="169" fontId="35" fillId="30" borderId="7" xfId="38" applyNumberFormat="1" applyFont="1" applyFill="1" applyAlignment="1">
      <alignment vertical="center"/>
    </xf>
    <xf numFmtId="43" fontId="36" fillId="30" borderId="7" xfId="48" applyFont="1" applyFill="1" applyBorder="1" applyAlignment="1">
      <alignment vertical="center"/>
    </xf>
    <xf numFmtId="169" fontId="35" fillId="30" borderId="7" xfId="38" applyNumberFormat="1" applyFont="1" applyFill="1" applyAlignment="1">
      <alignment horizontal="right" vertical="center"/>
    </xf>
    <xf numFmtId="169" fontId="36" fillId="30" borderId="7" xfId="38" applyNumberFormat="1" applyFont="1" applyFill="1" applyAlignment="1">
      <alignment horizontal="right" vertical="center"/>
    </xf>
    <xf numFmtId="0" fontId="45" fillId="0" borderId="21" xfId="0" applyFont="1" applyBorder="1" applyAlignment="1">
      <alignment horizontal="center" vertical="center"/>
    </xf>
    <xf numFmtId="169" fontId="36" fillId="30" borderId="7" xfId="38" applyNumberFormat="1" applyFont="1" applyFill="1" applyAlignment="1">
      <alignment vertical="center"/>
    </xf>
    <xf numFmtId="0" fontId="45" fillId="0" borderId="33" xfId="0" applyFont="1" applyBorder="1" applyAlignment="1">
      <alignment horizontal="right" vertical="center"/>
    </xf>
    <xf numFmtId="170" fontId="45" fillId="0" borderId="33" xfId="0" applyNumberFormat="1" applyFont="1" applyBorder="1" applyAlignment="1">
      <alignment horizontal="center" vertical="center"/>
    </xf>
    <xf numFmtId="2" fontId="35" fillId="0" borderId="33" xfId="0" applyNumberFormat="1" applyFont="1" applyBorder="1" applyAlignment="1">
      <alignment vertical="center" wrapText="1"/>
    </xf>
    <xf numFmtId="0" fontId="39" fillId="0" borderId="24" xfId="41" applyFont="1" applyBorder="1" applyAlignment="1">
      <alignment horizontal="left" vertical="center"/>
    </xf>
    <xf numFmtId="0" fontId="39" fillId="0" borderId="25" xfId="41" applyFont="1" applyBorder="1" applyAlignment="1">
      <alignment horizontal="left" vertical="center"/>
    </xf>
    <xf numFmtId="2" fontId="46" fillId="24" borderId="0" xfId="0" applyNumberFormat="1" applyFont="1" applyFill="1" applyAlignment="1">
      <alignment horizontal="center"/>
    </xf>
    <xf numFmtId="2" fontId="43" fillId="24" borderId="0" xfId="0" applyNumberFormat="1" applyFont="1" applyFill="1" applyAlignment="1">
      <alignment horizontal="center"/>
    </xf>
    <xf numFmtId="0" fontId="39" fillId="0" borderId="17" xfId="41" applyFont="1" applyBorder="1" applyAlignment="1">
      <alignment horizontal="left" vertical="center"/>
    </xf>
    <xf numFmtId="0" fontId="39" fillId="0" borderId="9" xfId="41" applyFont="1" applyAlignment="1">
      <alignment horizontal="left" vertical="center"/>
    </xf>
    <xf numFmtId="0" fontId="39" fillId="0" borderId="22" xfId="41" applyFont="1" applyBorder="1" applyAlignment="1">
      <alignment horizontal="left" vertical="center"/>
    </xf>
    <xf numFmtId="0" fontId="39" fillId="0" borderId="23" xfId="41" applyFont="1" applyBorder="1" applyAlignment="1">
      <alignment horizontal="left" vertical="center"/>
    </xf>
    <xf numFmtId="2" fontId="53" fillId="29" borderId="29" xfId="0" applyNumberFormat="1" applyFont="1" applyFill="1" applyBorder="1" applyAlignment="1">
      <alignment horizontal="left" vertical="top" wrapText="1"/>
    </xf>
    <xf numFmtId="2" fontId="53" fillId="29" borderId="30" xfId="0" applyNumberFormat="1" applyFont="1" applyFill="1" applyBorder="1" applyAlignment="1">
      <alignment horizontal="left" vertical="top" wrapText="1"/>
    </xf>
  </cellXfs>
  <cellStyles count="8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omma 2 2 2" xfId="67"/>
    <cellStyle name="Comma 2 3" xfId="66"/>
    <cellStyle name="Comma 3" xfId="81"/>
    <cellStyle name="Currency" xfId="88" builtinId="4"/>
    <cellStyle name="Currency 2" xfId="50"/>
    <cellStyle name="Currency 2 2" xfId="68"/>
    <cellStyle name="Currency 3" xfId="8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62"/>
    <cellStyle name="Normal 10 2" xfId="79"/>
    <cellStyle name="Normal 11" xfId="63"/>
    <cellStyle name="Normal 11 2" xfId="80"/>
    <cellStyle name="Normal 12" xfId="64"/>
    <cellStyle name="Normal 12 2" xfId="83"/>
    <cellStyle name="Normal 13" xfId="84"/>
    <cellStyle name="Normal 14" xfId="85"/>
    <cellStyle name="Normal 15" xfId="86"/>
    <cellStyle name="Normal 16" xfId="87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2 2 2" xfId="75"/>
    <cellStyle name="Normal 4 2 3" xfId="70"/>
    <cellStyle name="Normal 4 3" xfId="51"/>
    <cellStyle name="Normal 4 3 2" xfId="57"/>
    <cellStyle name="Normal 4 3 2 2" xfId="74"/>
    <cellStyle name="Normal 4 3 3" xfId="69"/>
    <cellStyle name="Normal 4 4" xfId="56"/>
    <cellStyle name="Normal 4 4 2" xfId="73"/>
    <cellStyle name="Normal 4 5" xfId="65"/>
    <cellStyle name="Normal 5" xfId="49"/>
    <cellStyle name="Normal 6" xfId="55"/>
    <cellStyle name="Normal 6 2" xfId="72"/>
    <cellStyle name="Normal 7" xfId="54"/>
    <cellStyle name="Normal 7 2" xfId="59"/>
    <cellStyle name="Normal 7 2 2" xfId="76"/>
    <cellStyle name="Normal 7 3" xfId="71"/>
    <cellStyle name="Normal 8" xfId="60"/>
    <cellStyle name="Normal 8 2" xfId="77"/>
    <cellStyle name="Normal 9" xfId="61"/>
    <cellStyle name="Normal 9 2" xfId="78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tabSelected="1" zoomScale="80" zoomScaleNormal="80" zoomScaleSheetLayoutView="40" workbookViewId="0">
      <pane ySplit="1" topLeftCell="A60" activePane="bottomLeft" state="frozen"/>
      <selection pane="bottomLeft" activeCell="Q24" sqref="Q24"/>
    </sheetView>
  </sheetViews>
  <sheetFormatPr defaultColWidth="8.88671875" defaultRowHeight="15.75" x14ac:dyDescent="0.2"/>
  <cols>
    <col min="1" max="1" width="6" style="20" customWidth="1"/>
    <col min="2" max="2" width="10.109375" style="20" customWidth="1"/>
    <col min="3" max="3" width="12.6640625" style="20" bestFit="1" customWidth="1"/>
    <col min="4" max="4" width="7.88671875" style="1" customWidth="1"/>
    <col min="5" max="5" width="69.5546875" style="3" customWidth="1"/>
    <col min="6" max="6" width="10" style="24" bestFit="1" customWidth="1"/>
    <col min="7" max="7" width="11.109375" style="24" customWidth="1"/>
    <col min="8" max="8" width="11.5546875" style="24" customWidth="1"/>
    <col min="9" max="9" width="7.6640625" style="20" customWidth="1"/>
    <col min="10" max="12" width="10.21875" style="26" customWidth="1"/>
    <col min="13" max="13" width="12.33203125" style="26" customWidth="1"/>
    <col min="14" max="14" width="9.88671875" style="26" customWidth="1"/>
    <col min="15" max="15" width="9.5546875" style="25" customWidth="1"/>
    <col min="16" max="16" width="16.6640625" style="26" customWidth="1"/>
    <col min="17" max="17" width="10.77734375" style="27" bestFit="1" customWidth="1"/>
    <col min="18" max="18" width="8.88671875" style="2"/>
    <col min="19" max="19" width="10.33203125" style="2" bestFit="1" customWidth="1"/>
    <col min="20" max="16384" width="8.88671875" style="2"/>
  </cols>
  <sheetData>
    <row r="1" spans="1:25" s="17" customFormat="1" ht="30.6" customHeight="1" x14ac:dyDescent="0.2">
      <c r="A1" s="18" t="s">
        <v>3</v>
      </c>
      <c r="B1" s="18" t="s">
        <v>23</v>
      </c>
      <c r="C1" s="18" t="s">
        <v>34</v>
      </c>
      <c r="D1" s="18" t="s">
        <v>24</v>
      </c>
      <c r="E1" s="19" t="s">
        <v>1</v>
      </c>
      <c r="F1" s="19" t="s">
        <v>4</v>
      </c>
      <c r="G1" s="19" t="s">
        <v>26</v>
      </c>
      <c r="H1" s="19" t="s">
        <v>25</v>
      </c>
      <c r="I1" s="18" t="s">
        <v>0</v>
      </c>
      <c r="J1" s="18" t="s">
        <v>65</v>
      </c>
      <c r="K1" s="18" t="s">
        <v>66</v>
      </c>
      <c r="L1" s="18" t="s">
        <v>67</v>
      </c>
      <c r="M1" s="18" t="s">
        <v>37</v>
      </c>
      <c r="N1" s="18" t="s">
        <v>33</v>
      </c>
      <c r="O1" s="18" t="s">
        <v>38</v>
      </c>
      <c r="P1" s="19" t="s">
        <v>7</v>
      </c>
      <c r="Q1" s="18" t="s">
        <v>2</v>
      </c>
      <c r="R1" s="16"/>
      <c r="S1" s="16"/>
      <c r="T1" s="16"/>
      <c r="U1" s="51"/>
      <c r="V1" s="16"/>
      <c r="W1" s="16"/>
      <c r="X1" s="16"/>
      <c r="Y1" s="16"/>
    </row>
    <row r="2" spans="1:25" x14ac:dyDescent="0.2">
      <c r="A2" s="56"/>
      <c r="J2" s="25"/>
      <c r="K2" s="25"/>
      <c r="L2" s="25"/>
      <c r="M2" s="25"/>
      <c r="N2" s="25"/>
    </row>
    <row r="3" spans="1:25" s="13" customFormat="1" ht="22.5" x14ac:dyDescent="0.3">
      <c r="A3" s="89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25" x14ac:dyDescent="0.2">
      <c r="A4" s="56"/>
      <c r="J4" s="25"/>
      <c r="K4" s="25"/>
      <c r="L4" s="25"/>
      <c r="M4" s="25"/>
      <c r="N4" s="25"/>
    </row>
    <row r="5" spans="1:25" ht="21" thickBot="1" x14ac:dyDescent="0.35">
      <c r="B5" s="21"/>
      <c r="C5" s="21"/>
      <c r="D5" s="54" t="s">
        <v>20</v>
      </c>
      <c r="E5" s="59">
        <v>44063</v>
      </c>
      <c r="O5" s="82" t="s">
        <v>15</v>
      </c>
      <c r="P5" s="82" t="s">
        <v>16</v>
      </c>
    </row>
    <row r="6" spans="1:25" ht="20.25" x14ac:dyDescent="0.3">
      <c r="B6" s="21"/>
      <c r="C6" s="21"/>
      <c r="D6" s="54" t="s">
        <v>21</v>
      </c>
      <c r="E6" s="61" t="s">
        <v>45</v>
      </c>
      <c r="O6" s="28" t="s">
        <v>17</v>
      </c>
      <c r="P6" s="29">
        <f>P74</f>
        <v>9420.1519999999982</v>
      </c>
    </row>
    <row r="7" spans="1:25" ht="20.25" x14ac:dyDescent="0.2">
      <c r="B7" s="21"/>
      <c r="C7" s="21"/>
      <c r="D7" s="55" t="s">
        <v>22</v>
      </c>
      <c r="E7" s="61" t="s">
        <v>46</v>
      </c>
      <c r="N7" s="86"/>
      <c r="O7" s="84" t="s">
        <v>18</v>
      </c>
      <c r="P7" s="85">
        <f>SUM(Q75:Q76)</f>
        <v>2355.0379999999996</v>
      </c>
    </row>
    <row r="8" spans="1:25" ht="21" thickBot="1" x14ac:dyDescent="0.25">
      <c r="A8" s="56"/>
      <c r="E8" s="60"/>
      <c r="O8" s="28" t="s">
        <v>19</v>
      </c>
      <c r="P8" s="29">
        <f>P6+P7</f>
        <v>11775.189999999999</v>
      </c>
    </row>
    <row r="9" spans="1:25" ht="20.25" x14ac:dyDescent="0.2">
      <c r="A9" s="56"/>
      <c r="E9" s="95" t="s">
        <v>69</v>
      </c>
      <c r="F9" s="96"/>
      <c r="O9" s="55"/>
      <c r="P9" s="29"/>
    </row>
    <row r="10" spans="1:25" ht="21" thickBot="1" x14ac:dyDescent="0.25">
      <c r="A10" s="56"/>
      <c r="E10" s="69" t="s">
        <v>68</v>
      </c>
      <c r="F10" s="73">
        <v>25</v>
      </c>
      <c r="O10" s="55"/>
      <c r="P10" s="29"/>
    </row>
    <row r="11" spans="1:25" ht="20.25" x14ac:dyDescent="0.2">
      <c r="A11" s="56"/>
      <c r="E11" s="60"/>
      <c r="O11" s="55"/>
      <c r="P11" s="29"/>
    </row>
    <row r="12" spans="1:25" s="17" customFormat="1" ht="30.6" customHeight="1" x14ac:dyDescent="0.2">
      <c r="A12" s="18" t="s">
        <v>3</v>
      </c>
      <c r="B12" s="18" t="s">
        <v>23</v>
      </c>
      <c r="C12" s="18" t="s">
        <v>34</v>
      </c>
      <c r="D12" s="18" t="s">
        <v>24</v>
      </c>
      <c r="E12" s="19" t="s">
        <v>1</v>
      </c>
      <c r="F12" s="19" t="s">
        <v>4</v>
      </c>
      <c r="G12" s="19" t="s">
        <v>26</v>
      </c>
      <c r="H12" s="19" t="s">
        <v>25</v>
      </c>
      <c r="I12" s="18" t="s">
        <v>0</v>
      </c>
      <c r="J12" s="18" t="s">
        <v>65</v>
      </c>
      <c r="K12" s="18" t="s">
        <v>66</v>
      </c>
      <c r="L12" s="18" t="s">
        <v>67</v>
      </c>
      <c r="M12" s="18" t="s">
        <v>37</v>
      </c>
      <c r="N12" s="18" t="s">
        <v>33</v>
      </c>
      <c r="O12" s="18" t="s">
        <v>38</v>
      </c>
      <c r="P12" s="19" t="s">
        <v>7</v>
      </c>
      <c r="Q12" s="18" t="s">
        <v>2</v>
      </c>
      <c r="R12" s="16"/>
      <c r="S12" s="16"/>
      <c r="T12" s="16"/>
      <c r="U12" s="51"/>
      <c r="V12" s="16"/>
      <c r="W12" s="16"/>
      <c r="X12" s="16"/>
      <c r="Y12" s="16"/>
    </row>
    <row r="13" spans="1:25" s="10" customFormat="1" x14ac:dyDescent="0.2">
      <c r="A13" s="22"/>
      <c r="B13" s="22"/>
      <c r="C13" s="22"/>
      <c r="D13" s="5" t="s">
        <v>36</v>
      </c>
      <c r="E13" s="6" t="s">
        <v>11</v>
      </c>
      <c r="F13" s="5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>
        <f>SUM(P14:P22)</f>
        <v>0</v>
      </c>
      <c r="R13" s="9" t="s">
        <v>10</v>
      </c>
    </row>
    <row r="14" spans="1:25" s="10" customFormat="1" x14ac:dyDescent="0.2">
      <c r="A14" s="62"/>
      <c r="B14" s="23"/>
      <c r="C14" s="23"/>
      <c r="D14" s="11"/>
      <c r="E14" s="12"/>
      <c r="F14" s="52"/>
      <c r="G14" s="32"/>
      <c r="H14" s="33"/>
      <c r="I14" s="34"/>
      <c r="J14" s="35"/>
      <c r="K14" s="78"/>
      <c r="L14" s="35"/>
      <c r="M14" s="78"/>
      <c r="N14" s="35"/>
      <c r="O14" s="83"/>
      <c r="P14" s="36"/>
      <c r="Q14" s="37"/>
      <c r="R14" s="9"/>
    </row>
    <row r="15" spans="1:25" s="10" customFormat="1" x14ac:dyDescent="0.2">
      <c r="A15" s="23">
        <f>IF(I15&lt;&gt;"",1+MAX($A13:A$13),"")</f>
        <v>1</v>
      </c>
      <c r="B15" s="23"/>
      <c r="C15" s="23"/>
      <c r="D15" s="11"/>
      <c r="E15" s="12" t="s">
        <v>12</v>
      </c>
      <c r="F15" s="52">
        <v>1</v>
      </c>
      <c r="G15" s="32">
        <v>0</v>
      </c>
      <c r="H15" s="33">
        <f t="shared" ref="H15:H22" si="0">F15*(1+G15)</f>
        <v>1</v>
      </c>
      <c r="I15" s="34" t="s">
        <v>35</v>
      </c>
      <c r="J15" s="38"/>
      <c r="K15" s="80"/>
      <c r="L15" s="38"/>
      <c r="M15" s="80">
        <f t="shared" ref="M15:M22" si="1">J15*H15</f>
        <v>0</v>
      </c>
      <c r="N15" s="35"/>
      <c r="O15" s="83">
        <f t="shared" ref="O15:O22" si="2">N15*H15</f>
        <v>0</v>
      </c>
      <c r="P15" s="36">
        <f t="shared" ref="P15:P22" si="3">SUM(O15,M15)</f>
        <v>0</v>
      </c>
      <c r="Q15" s="37"/>
      <c r="R15" s="9"/>
    </row>
    <row r="16" spans="1:25" s="10" customFormat="1" x14ac:dyDescent="0.2">
      <c r="A16" s="23">
        <f>IF(I16&lt;&gt;"",1+MAX($A$13:A15),"")</f>
        <v>2</v>
      </c>
      <c r="B16" s="23"/>
      <c r="C16" s="23"/>
      <c r="D16" s="11"/>
      <c r="E16" s="12" t="s">
        <v>13</v>
      </c>
      <c r="F16" s="52">
        <v>1</v>
      </c>
      <c r="G16" s="32">
        <v>0</v>
      </c>
      <c r="H16" s="33">
        <f t="shared" si="0"/>
        <v>1</v>
      </c>
      <c r="I16" s="34" t="s">
        <v>35</v>
      </c>
      <c r="J16" s="38"/>
      <c r="K16" s="80"/>
      <c r="L16" s="38"/>
      <c r="M16" s="80">
        <f t="shared" si="1"/>
        <v>0</v>
      </c>
      <c r="N16" s="35"/>
      <c r="O16" s="83">
        <f t="shared" si="2"/>
        <v>0</v>
      </c>
      <c r="P16" s="36">
        <f t="shared" si="3"/>
        <v>0</v>
      </c>
      <c r="Q16" s="37"/>
      <c r="R16" s="9"/>
    </row>
    <row r="17" spans="1:18" s="10" customFormat="1" x14ac:dyDescent="0.2">
      <c r="A17" s="23">
        <f>IF(I17&lt;&gt;"",1+MAX($A$13:A16),"")</f>
        <v>3</v>
      </c>
      <c r="B17" s="23"/>
      <c r="C17" s="23"/>
      <c r="D17" s="11"/>
      <c r="E17" s="12" t="s">
        <v>27</v>
      </c>
      <c r="F17" s="52">
        <v>1</v>
      </c>
      <c r="G17" s="32">
        <v>0</v>
      </c>
      <c r="H17" s="33">
        <f t="shared" si="0"/>
        <v>1</v>
      </c>
      <c r="I17" s="34" t="s">
        <v>35</v>
      </c>
      <c r="J17" s="38"/>
      <c r="K17" s="80"/>
      <c r="L17" s="38"/>
      <c r="M17" s="80">
        <f t="shared" si="1"/>
        <v>0</v>
      </c>
      <c r="N17" s="35"/>
      <c r="O17" s="83">
        <f t="shared" si="2"/>
        <v>0</v>
      </c>
      <c r="P17" s="36">
        <f t="shared" si="3"/>
        <v>0</v>
      </c>
      <c r="Q17" s="37"/>
      <c r="R17" s="9"/>
    </row>
    <row r="18" spans="1:18" s="10" customFormat="1" x14ac:dyDescent="0.2">
      <c r="A18" s="23">
        <f>IF(I18&lt;&gt;"",1+MAX($A$13:A17),"")</f>
        <v>4</v>
      </c>
      <c r="B18" s="23"/>
      <c r="C18" s="23"/>
      <c r="D18" s="11"/>
      <c r="E18" s="12" t="s">
        <v>28</v>
      </c>
      <c r="F18" s="52">
        <v>1</v>
      </c>
      <c r="G18" s="32">
        <v>0</v>
      </c>
      <c r="H18" s="33">
        <f t="shared" si="0"/>
        <v>1</v>
      </c>
      <c r="I18" s="34" t="s">
        <v>35</v>
      </c>
      <c r="J18" s="38"/>
      <c r="K18" s="80"/>
      <c r="L18" s="38"/>
      <c r="M18" s="80">
        <f t="shared" si="1"/>
        <v>0</v>
      </c>
      <c r="N18" s="35"/>
      <c r="O18" s="83">
        <f t="shared" si="2"/>
        <v>0</v>
      </c>
      <c r="P18" s="36">
        <f t="shared" si="3"/>
        <v>0</v>
      </c>
      <c r="Q18" s="37"/>
      <c r="R18" s="9"/>
    </row>
    <row r="19" spans="1:18" s="10" customFormat="1" x14ac:dyDescent="0.2">
      <c r="A19" s="23">
        <f>IF(I19&lt;&gt;"",1+MAX($A$13:A18),"")</f>
        <v>5</v>
      </c>
      <c r="B19" s="23"/>
      <c r="C19" s="23"/>
      <c r="D19" s="11"/>
      <c r="E19" s="12" t="s">
        <v>29</v>
      </c>
      <c r="F19" s="52">
        <v>1</v>
      </c>
      <c r="G19" s="32">
        <v>0</v>
      </c>
      <c r="H19" s="33">
        <f t="shared" si="0"/>
        <v>1</v>
      </c>
      <c r="I19" s="34" t="s">
        <v>35</v>
      </c>
      <c r="J19" s="38"/>
      <c r="K19" s="80"/>
      <c r="L19" s="38"/>
      <c r="M19" s="80">
        <f t="shared" si="1"/>
        <v>0</v>
      </c>
      <c r="N19" s="35"/>
      <c r="O19" s="83">
        <f t="shared" si="2"/>
        <v>0</v>
      </c>
      <c r="P19" s="36">
        <f t="shared" si="3"/>
        <v>0</v>
      </c>
      <c r="Q19" s="37"/>
      <c r="R19" s="9"/>
    </row>
    <row r="20" spans="1:18" s="10" customFormat="1" x14ac:dyDescent="0.2">
      <c r="A20" s="23">
        <f>IF(I20&lt;&gt;"",1+MAX($A$13:A19),"")</f>
        <v>6</v>
      </c>
      <c r="B20" s="23"/>
      <c r="C20" s="23"/>
      <c r="D20" s="11"/>
      <c r="E20" s="12" t="s">
        <v>30</v>
      </c>
      <c r="F20" s="52">
        <v>1</v>
      </c>
      <c r="G20" s="32">
        <v>0</v>
      </c>
      <c r="H20" s="33">
        <f t="shared" si="0"/>
        <v>1</v>
      </c>
      <c r="I20" s="34" t="s">
        <v>35</v>
      </c>
      <c r="J20" s="38"/>
      <c r="K20" s="80"/>
      <c r="L20" s="38"/>
      <c r="M20" s="80">
        <f t="shared" si="1"/>
        <v>0</v>
      </c>
      <c r="N20" s="35"/>
      <c r="O20" s="83">
        <f t="shared" si="2"/>
        <v>0</v>
      </c>
      <c r="P20" s="36">
        <f t="shared" si="3"/>
        <v>0</v>
      </c>
      <c r="Q20" s="37"/>
      <c r="R20" s="9"/>
    </row>
    <row r="21" spans="1:18" s="10" customFormat="1" x14ac:dyDescent="0.2">
      <c r="A21" s="23">
        <f>IF(I21&lt;&gt;"",1+MAX($A$13:A20),"")</f>
        <v>7</v>
      </c>
      <c r="B21" s="23"/>
      <c r="C21" s="23"/>
      <c r="D21" s="11"/>
      <c r="E21" s="12" t="s">
        <v>31</v>
      </c>
      <c r="F21" s="52">
        <v>1</v>
      </c>
      <c r="G21" s="32">
        <v>0</v>
      </c>
      <c r="H21" s="33">
        <f t="shared" si="0"/>
        <v>1</v>
      </c>
      <c r="I21" s="34" t="s">
        <v>35</v>
      </c>
      <c r="J21" s="38"/>
      <c r="K21" s="80"/>
      <c r="L21" s="38"/>
      <c r="M21" s="80">
        <f t="shared" si="1"/>
        <v>0</v>
      </c>
      <c r="N21" s="35"/>
      <c r="O21" s="83">
        <f t="shared" si="2"/>
        <v>0</v>
      </c>
      <c r="P21" s="36">
        <f t="shared" si="3"/>
        <v>0</v>
      </c>
      <c r="Q21" s="37"/>
      <c r="R21" s="9"/>
    </row>
    <row r="22" spans="1:18" s="10" customFormat="1" x14ac:dyDescent="0.2">
      <c r="A22" s="23">
        <f>IF(I22&lt;&gt;"",1+MAX($A$13:A21),"")</f>
        <v>8</v>
      </c>
      <c r="B22" s="23"/>
      <c r="C22" s="23"/>
      <c r="D22" s="11"/>
      <c r="E22" s="12" t="s">
        <v>32</v>
      </c>
      <c r="F22" s="52">
        <v>1</v>
      </c>
      <c r="G22" s="32">
        <v>0</v>
      </c>
      <c r="H22" s="33">
        <f t="shared" si="0"/>
        <v>1</v>
      </c>
      <c r="I22" s="34" t="s">
        <v>35</v>
      </c>
      <c r="J22" s="38"/>
      <c r="K22" s="80"/>
      <c r="L22" s="38"/>
      <c r="M22" s="80">
        <f t="shared" si="1"/>
        <v>0</v>
      </c>
      <c r="N22" s="35"/>
      <c r="O22" s="83">
        <f t="shared" si="2"/>
        <v>0</v>
      </c>
      <c r="P22" s="36">
        <f t="shared" si="3"/>
        <v>0</v>
      </c>
      <c r="Q22" s="37"/>
      <c r="R22" s="9"/>
    </row>
    <row r="23" spans="1:18" s="10" customFormat="1" x14ac:dyDescent="0.2">
      <c r="A23" s="23" t="str">
        <f>IF(I23&lt;&gt;"",1+MAX($A$13:A22),"")</f>
        <v/>
      </c>
      <c r="B23" s="66"/>
      <c r="C23" s="66"/>
      <c r="D23" s="11"/>
      <c r="E23" s="12"/>
      <c r="F23" s="52"/>
      <c r="G23" s="32"/>
      <c r="H23" s="33"/>
      <c r="I23" s="34"/>
      <c r="J23" s="35"/>
      <c r="K23" s="79"/>
      <c r="L23" s="35"/>
      <c r="M23" s="81"/>
      <c r="N23" s="58"/>
      <c r="O23" s="83"/>
      <c r="P23" s="36"/>
      <c r="Q23" s="37"/>
      <c r="R23" s="9"/>
    </row>
    <row r="24" spans="1:18" s="10" customFormat="1" x14ac:dyDescent="0.2">
      <c r="A24" s="63" t="str">
        <f>IF(I24&lt;&gt;"",1+MAX($A$13:A23),"")</f>
        <v/>
      </c>
      <c r="B24" s="63"/>
      <c r="C24" s="53"/>
      <c r="D24" s="5" t="s">
        <v>48</v>
      </c>
      <c r="E24" s="6" t="s">
        <v>49</v>
      </c>
      <c r="F24" s="5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>
        <f>SUM(P25:P73)</f>
        <v>9420.1519999999982</v>
      </c>
      <c r="R24" s="9"/>
    </row>
    <row r="25" spans="1:18" s="10" customFormat="1" x14ac:dyDescent="0.2">
      <c r="A25" s="23" t="str">
        <f>IF(I25&lt;&gt;"",1+MAX($A$13:A24),"")</f>
        <v/>
      </c>
      <c r="B25" s="23"/>
      <c r="C25" s="57"/>
      <c r="D25" s="11"/>
      <c r="E25" s="12"/>
      <c r="F25" s="52"/>
      <c r="G25" s="32"/>
      <c r="H25" s="33"/>
      <c r="I25" s="34"/>
      <c r="J25" s="35"/>
      <c r="K25" s="79"/>
      <c r="L25" s="35"/>
      <c r="M25" s="81"/>
      <c r="N25" s="58"/>
      <c r="O25" s="83"/>
      <c r="P25" s="36"/>
      <c r="Q25" s="37"/>
      <c r="R25" s="9"/>
    </row>
    <row r="26" spans="1:18" s="10" customFormat="1" ht="21" x14ac:dyDescent="0.35">
      <c r="A26" s="23" t="str">
        <f>IF(I26&lt;&gt;"",1+MAX($A$13:A25),"")</f>
        <v/>
      </c>
      <c r="B26" s="23"/>
      <c r="C26" s="57"/>
      <c r="D26" s="11"/>
      <c r="E26" s="64" t="s">
        <v>50</v>
      </c>
      <c r="G26" s="32"/>
      <c r="H26" s="33"/>
      <c r="I26" s="34"/>
      <c r="J26" s="35"/>
      <c r="K26" s="79"/>
      <c r="L26" s="35"/>
      <c r="M26" s="81"/>
      <c r="N26" s="58"/>
      <c r="O26" s="83"/>
      <c r="P26" s="36"/>
      <c r="Q26" s="37"/>
      <c r="R26" s="9"/>
    </row>
    <row r="27" spans="1:18" s="10" customFormat="1" x14ac:dyDescent="0.2">
      <c r="A27" s="23" t="str">
        <f>IF(I27&lt;&gt;"",1+MAX($A$13:A26),"")</f>
        <v/>
      </c>
      <c r="B27" s="23"/>
      <c r="C27" s="57"/>
      <c r="D27" s="11"/>
      <c r="E27" s="12"/>
      <c r="G27" s="32"/>
      <c r="H27" s="33"/>
      <c r="I27" s="34"/>
      <c r="J27" s="35"/>
      <c r="K27" s="79"/>
      <c r="L27" s="35"/>
      <c r="M27" s="81"/>
      <c r="N27" s="58"/>
      <c r="O27" s="83"/>
      <c r="P27" s="36"/>
      <c r="Q27" s="37"/>
      <c r="R27" s="9"/>
    </row>
    <row r="28" spans="1:18" s="10" customFormat="1" x14ac:dyDescent="0.2">
      <c r="A28" s="23" t="str">
        <f>IF(I28&lt;&gt;"",1+MAX($A$13:A27),"")</f>
        <v/>
      </c>
      <c r="B28" s="23"/>
      <c r="C28" s="57"/>
      <c r="D28" s="11"/>
      <c r="E28" s="65" t="s">
        <v>51</v>
      </c>
      <c r="G28" s="32"/>
      <c r="H28" s="33"/>
      <c r="I28" s="34"/>
      <c r="J28" s="35"/>
      <c r="K28" s="79"/>
      <c r="L28" s="35"/>
      <c r="M28" s="81"/>
      <c r="N28" s="58"/>
      <c r="O28" s="83"/>
      <c r="P28" s="36"/>
      <c r="Q28" s="37"/>
      <c r="R28" s="9"/>
    </row>
    <row r="29" spans="1:18" s="10" customFormat="1" x14ac:dyDescent="0.2">
      <c r="A29" s="23" t="str">
        <f>IF(I29&lt;&gt;"",1+MAX($A$13:A28),"")</f>
        <v/>
      </c>
      <c r="B29" s="23"/>
      <c r="C29" s="57"/>
      <c r="D29" s="11"/>
      <c r="E29" s="12"/>
      <c r="F29" s="52"/>
      <c r="G29" s="32"/>
      <c r="H29" s="33"/>
      <c r="I29" s="34"/>
      <c r="J29" s="35"/>
      <c r="K29" s="79"/>
      <c r="L29" s="35"/>
      <c r="M29" s="81"/>
      <c r="N29" s="58"/>
      <c r="O29" s="83"/>
      <c r="P29" s="36"/>
      <c r="Q29" s="37"/>
      <c r="R29" s="9"/>
    </row>
    <row r="30" spans="1:18" s="10" customFormat="1" ht="31.5" x14ac:dyDescent="0.25">
      <c r="A30" s="23">
        <f>IF(I30&lt;&gt;"",1+MAX($A$13:A29),"")</f>
        <v>9</v>
      </c>
      <c r="B30" s="23" t="s">
        <v>47</v>
      </c>
      <c r="C30" s="23" t="s">
        <v>47</v>
      </c>
      <c r="D30" s="11"/>
      <c r="E30" s="12" t="s">
        <v>52</v>
      </c>
      <c r="F30" s="52">
        <v>405.92</v>
      </c>
      <c r="G30" s="32">
        <v>0.05</v>
      </c>
      <c r="H30" s="33">
        <f t="shared" ref="H30:H36" si="4">CEILING(F30*(1+G30),1)</f>
        <v>427</v>
      </c>
      <c r="I30" s="34" t="s">
        <v>43</v>
      </c>
      <c r="J30" s="72">
        <v>4.2999999999999997E-2</v>
      </c>
      <c r="K30" s="79">
        <f t="shared" ref="K30:K36" si="5">J30*H30</f>
        <v>18.360999999999997</v>
      </c>
      <c r="L30" s="71">
        <f t="shared" ref="L30:L36" si="6">F$10</f>
        <v>25</v>
      </c>
      <c r="M30" s="81">
        <f t="shared" ref="M30:M36" si="7">K30*L30</f>
        <v>459.02499999999992</v>
      </c>
      <c r="N30" s="58">
        <v>2.78</v>
      </c>
      <c r="O30" s="83">
        <f t="shared" ref="O30:O36" si="8">N30*H30</f>
        <v>1187.06</v>
      </c>
      <c r="P30" s="36">
        <f t="shared" ref="P30:P36" si="9">SUM(O30,M30)</f>
        <v>1646.0849999999998</v>
      </c>
      <c r="Q30" s="37"/>
      <c r="R30" s="9"/>
    </row>
    <row r="31" spans="1:18" s="10" customFormat="1" ht="31.5" x14ac:dyDescent="0.25">
      <c r="A31" s="23">
        <f>IF(I31&lt;&gt;"",1+MAX($A$13:A30),"")</f>
        <v>10</v>
      </c>
      <c r="B31" s="23" t="s">
        <v>47</v>
      </c>
      <c r="C31" s="57" t="s">
        <v>44</v>
      </c>
      <c r="D31" s="11"/>
      <c r="E31" s="12" t="s">
        <v>53</v>
      </c>
      <c r="F31" s="52">
        <v>9.83</v>
      </c>
      <c r="G31" s="32">
        <v>0.05</v>
      </c>
      <c r="H31" s="33">
        <f>CEILING(F31*(1+G31),1)</f>
        <v>11</v>
      </c>
      <c r="I31" s="34" t="s">
        <v>43</v>
      </c>
      <c r="J31" s="72">
        <v>5.6300000000000003E-2</v>
      </c>
      <c r="K31" s="79">
        <f t="shared" si="5"/>
        <v>0.61930000000000007</v>
      </c>
      <c r="L31" s="71">
        <f t="shared" si="6"/>
        <v>25</v>
      </c>
      <c r="M31" s="81">
        <f t="shared" si="7"/>
        <v>15.482500000000002</v>
      </c>
      <c r="N31" s="58">
        <v>4.13</v>
      </c>
      <c r="O31" s="83">
        <f>N31*H31</f>
        <v>45.43</v>
      </c>
      <c r="P31" s="36">
        <f>SUM(O31,M31)</f>
        <v>60.912500000000001</v>
      </c>
      <c r="Q31" s="37"/>
      <c r="R31" s="9"/>
    </row>
    <row r="32" spans="1:18" s="10" customFormat="1" ht="31.5" x14ac:dyDescent="0.2">
      <c r="A32" s="23">
        <f>IF(I32&lt;&gt;"",1+MAX($A$13:A31),"")</f>
        <v>11</v>
      </c>
      <c r="B32" s="23" t="s">
        <v>47</v>
      </c>
      <c r="C32" s="23" t="s">
        <v>47</v>
      </c>
      <c r="D32" s="11"/>
      <c r="E32" s="12" t="s">
        <v>54</v>
      </c>
      <c r="F32" s="52">
        <v>30.99</v>
      </c>
      <c r="G32" s="32">
        <v>0.05</v>
      </c>
      <c r="H32" s="33">
        <f t="shared" si="4"/>
        <v>33</v>
      </c>
      <c r="I32" s="34" t="s">
        <v>41</v>
      </c>
      <c r="J32" s="70">
        <v>0.03</v>
      </c>
      <c r="K32" s="79">
        <f t="shared" si="5"/>
        <v>0.99</v>
      </c>
      <c r="L32" s="71">
        <f t="shared" si="6"/>
        <v>25</v>
      </c>
      <c r="M32" s="81">
        <f t="shared" si="7"/>
        <v>24.75</v>
      </c>
      <c r="N32" s="76">
        <v>2.4</v>
      </c>
      <c r="O32" s="83">
        <f t="shared" si="8"/>
        <v>79.2</v>
      </c>
      <c r="P32" s="77">
        <f t="shared" si="9"/>
        <v>103.95</v>
      </c>
      <c r="Q32" s="37"/>
      <c r="R32" s="9"/>
    </row>
    <row r="33" spans="1:18" s="10" customFormat="1" x14ac:dyDescent="0.25">
      <c r="A33" s="23">
        <f>IF(I33&lt;&gt;"",1+MAX($A$13:A32),"")</f>
        <v>12</v>
      </c>
      <c r="B33" s="23" t="s">
        <v>47</v>
      </c>
      <c r="C33" s="57" t="s">
        <v>44</v>
      </c>
      <c r="D33" s="11"/>
      <c r="E33" s="12" t="s">
        <v>55</v>
      </c>
      <c r="F33" s="52">
        <v>33.18</v>
      </c>
      <c r="G33" s="32">
        <v>0.05</v>
      </c>
      <c r="H33" s="33">
        <f t="shared" si="4"/>
        <v>35</v>
      </c>
      <c r="I33" s="34" t="s">
        <v>41</v>
      </c>
      <c r="J33" s="72">
        <v>2.2100000000000002E-2</v>
      </c>
      <c r="K33" s="79">
        <f t="shared" si="5"/>
        <v>0.77350000000000008</v>
      </c>
      <c r="L33" s="71">
        <f t="shared" si="6"/>
        <v>25</v>
      </c>
      <c r="M33" s="81">
        <f t="shared" si="7"/>
        <v>19.337500000000002</v>
      </c>
      <c r="N33" s="76">
        <v>1.88</v>
      </c>
      <c r="O33" s="83">
        <f t="shared" si="8"/>
        <v>65.8</v>
      </c>
      <c r="P33" s="77">
        <f t="shared" si="9"/>
        <v>85.137500000000003</v>
      </c>
      <c r="Q33" s="37"/>
      <c r="R33" s="9"/>
    </row>
    <row r="34" spans="1:18" s="10" customFormat="1" x14ac:dyDescent="0.2">
      <c r="A34" s="23">
        <f>IF(I34&lt;&gt;"",1+MAX($A$13:A33),"")</f>
        <v>13</v>
      </c>
      <c r="B34" s="23" t="s">
        <v>47</v>
      </c>
      <c r="C34" s="57" t="s">
        <v>44</v>
      </c>
      <c r="D34" s="11"/>
      <c r="E34" s="12" t="s">
        <v>56</v>
      </c>
      <c r="F34" s="52">
        <v>30.75</v>
      </c>
      <c r="G34" s="32">
        <v>0.05</v>
      </c>
      <c r="H34" s="33">
        <f t="shared" si="4"/>
        <v>33</v>
      </c>
      <c r="I34" s="34" t="s">
        <v>41</v>
      </c>
      <c r="J34" s="70">
        <v>0.11199999999999999</v>
      </c>
      <c r="K34" s="79">
        <f t="shared" si="5"/>
        <v>3.6959999999999997</v>
      </c>
      <c r="L34" s="71">
        <f t="shared" si="6"/>
        <v>25</v>
      </c>
      <c r="M34" s="81">
        <f t="shared" si="7"/>
        <v>92.399999999999991</v>
      </c>
      <c r="N34" s="76">
        <v>5.6</v>
      </c>
      <c r="O34" s="83">
        <f t="shared" si="8"/>
        <v>184.79999999999998</v>
      </c>
      <c r="P34" s="77">
        <f t="shared" si="9"/>
        <v>277.2</v>
      </c>
      <c r="Q34" s="37"/>
      <c r="R34" s="9"/>
    </row>
    <row r="35" spans="1:18" s="10" customFormat="1" x14ac:dyDescent="0.2">
      <c r="A35" s="23">
        <f>IF(I35&lt;&gt;"",1+MAX($A$13:A34),"")</f>
        <v>14</v>
      </c>
      <c r="B35" s="23" t="s">
        <v>47</v>
      </c>
      <c r="C35" s="23" t="s">
        <v>47</v>
      </c>
      <c r="D35" s="11"/>
      <c r="E35" s="12" t="s">
        <v>57</v>
      </c>
      <c r="F35" s="52">
        <v>77.47</v>
      </c>
      <c r="G35" s="32">
        <v>0.05</v>
      </c>
      <c r="H35" s="33">
        <f t="shared" si="4"/>
        <v>82</v>
      </c>
      <c r="I35" s="34" t="s">
        <v>41</v>
      </c>
      <c r="J35" s="70">
        <v>0.11</v>
      </c>
      <c r="K35" s="79">
        <f t="shared" si="5"/>
        <v>9.02</v>
      </c>
      <c r="L35" s="71">
        <f t="shared" si="6"/>
        <v>25</v>
      </c>
      <c r="M35" s="81">
        <f t="shared" si="7"/>
        <v>225.5</v>
      </c>
      <c r="N35" s="76">
        <v>1.4</v>
      </c>
      <c r="O35" s="83">
        <f t="shared" si="8"/>
        <v>114.8</v>
      </c>
      <c r="P35" s="77">
        <f t="shared" si="9"/>
        <v>340.3</v>
      </c>
      <c r="Q35" s="37"/>
      <c r="R35" s="9"/>
    </row>
    <row r="36" spans="1:18" s="10" customFormat="1" x14ac:dyDescent="0.2">
      <c r="A36" s="23">
        <f>IF(I36&lt;&gt;"",1+MAX($A$13:A35),"")</f>
        <v>15</v>
      </c>
      <c r="B36" s="23" t="s">
        <v>47</v>
      </c>
      <c r="C36" s="23" t="s">
        <v>47</v>
      </c>
      <c r="D36" s="11"/>
      <c r="E36" s="12" t="s">
        <v>58</v>
      </c>
      <c r="F36" s="52">
        <v>32.92</v>
      </c>
      <c r="G36" s="32">
        <v>0.05</v>
      </c>
      <c r="H36" s="33">
        <f t="shared" si="4"/>
        <v>35</v>
      </c>
      <c r="I36" s="34" t="s">
        <v>41</v>
      </c>
      <c r="J36" s="70">
        <v>0.06</v>
      </c>
      <c r="K36" s="79">
        <f t="shared" si="5"/>
        <v>2.1</v>
      </c>
      <c r="L36" s="71">
        <f t="shared" si="6"/>
        <v>25</v>
      </c>
      <c r="M36" s="81">
        <f t="shared" si="7"/>
        <v>52.5</v>
      </c>
      <c r="N36" s="74">
        <v>0</v>
      </c>
      <c r="O36" s="83">
        <f t="shared" si="8"/>
        <v>0</v>
      </c>
      <c r="P36" s="75">
        <f t="shared" si="9"/>
        <v>52.5</v>
      </c>
      <c r="Q36" s="37"/>
      <c r="R36" s="9"/>
    </row>
    <row r="37" spans="1:18" s="10" customFormat="1" x14ac:dyDescent="0.25">
      <c r="A37" s="23" t="str">
        <f>IF(I37&lt;&gt;"",1+MAX($A$13:A36),"")</f>
        <v/>
      </c>
      <c r="B37" s="23"/>
      <c r="C37" s="57"/>
      <c r="D37" s="11"/>
      <c r="E37" s="12"/>
      <c r="F37" s="67"/>
      <c r="G37" s="32"/>
      <c r="H37" s="33"/>
      <c r="I37" s="34"/>
      <c r="J37" s="35"/>
      <c r="K37" s="79"/>
      <c r="L37" s="35"/>
      <c r="M37" s="81"/>
      <c r="N37" s="58"/>
      <c r="O37" s="83"/>
      <c r="P37" s="36"/>
      <c r="Q37" s="37"/>
      <c r="R37" s="9"/>
    </row>
    <row r="38" spans="1:18" s="10" customFormat="1" x14ac:dyDescent="0.2">
      <c r="A38" s="23" t="str">
        <f>IF(I38&lt;&gt;"",1+MAX($A$13:A37),"")</f>
        <v/>
      </c>
      <c r="B38" s="23"/>
      <c r="C38" s="57"/>
      <c r="D38" s="11"/>
      <c r="E38" s="65" t="s">
        <v>59</v>
      </c>
      <c r="F38" s="52"/>
      <c r="G38" s="32"/>
      <c r="H38" s="33"/>
      <c r="I38" s="34"/>
      <c r="J38" s="35"/>
      <c r="K38" s="79"/>
      <c r="L38" s="35"/>
      <c r="M38" s="81"/>
      <c r="N38" s="58"/>
      <c r="O38" s="83"/>
      <c r="P38" s="36"/>
      <c r="Q38" s="37"/>
      <c r="R38" s="9"/>
    </row>
    <row r="39" spans="1:18" s="10" customFormat="1" x14ac:dyDescent="0.2">
      <c r="A39" s="23" t="str">
        <f>IF(I39&lt;&gt;"",1+MAX($A$13:A38),"")</f>
        <v/>
      </c>
      <c r="B39" s="23"/>
      <c r="C39" s="57"/>
      <c r="D39" s="11"/>
      <c r="E39" s="12"/>
      <c r="F39" s="52"/>
      <c r="G39" s="32"/>
      <c r="H39" s="33"/>
      <c r="I39" s="34"/>
      <c r="J39" s="35"/>
      <c r="K39" s="79"/>
      <c r="L39" s="35"/>
      <c r="M39" s="81"/>
      <c r="N39" s="58"/>
      <c r="O39" s="83"/>
      <c r="P39" s="36"/>
      <c r="Q39" s="37"/>
      <c r="R39" s="9"/>
    </row>
    <row r="40" spans="1:18" s="10" customFormat="1" ht="31.5" x14ac:dyDescent="0.25">
      <c r="A40" s="23">
        <f>IF(I40&lt;&gt;"",1+MAX($A$13:A39),"")</f>
        <v>16</v>
      </c>
      <c r="B40" s="23" t="s">
        <v>47</v>
      </c>
      <c r="C40" s="23" t="s">
        <v>47</v>
      </c>
      <c r="D40" s="11"/>
      <c r="E40" s="12" t="s">
        <v>52</v>
      </c>
      <c r="F40" s="52">
        <v>277.45999999999998</v>
      </c>
      <c r="G40" s="32">
        <v>0.05</v>
      </c>
      <c r="H40" s="33">
        <f t="shared" ref="H40:H48" si="10">CEILING(F40*(1+G40),1)</f>
        <v>292</v>
      </c>
      <c r="I40" s="34" t="s">
        <v>43</v>
      </c>
      <c r="J40" s="72">
        <v>4.2999999999999997E-2</v>
      </c>
      <c r="K40" s="79">
        <f t="shared" ref="K40:K48" si="11">J40*H40</f>
        <v>12.555999999999999</v>
      </c>
      <c r="L40" s="71">
        <f t="shared" ref="L40:L48" si="12">F$10</f>
        <v>25</v>
      </c>
      <c r="M40" s="81">
        <f t="shared" ref="M40:M48" si="13">K40*L40</f>
        <v>313.89999999999998</v>
      </c>
      <c r="N40" s="58">
        <v>2.78</v>
      </c>
      <c r="O40" s="83">
        <f t="shared" ref="O40:O48" si="14">N40*H40</f>
        <v>811.76</v>
      </c>
      <c r="P40" s="36">
        <f t="shared" ref="P40:P48" si="15">SUM(O40,M40)</f>
        <v>1125.6599999999999</v>
      </c>
      <c r="Q40" s="37"/>
      <c r="R40" s="9"/>
    </row>
    <row r="41" spans="1:18" s="10" customFormat="1" ht="31.5" x14ac:dyDescent="0.25">
      <c r="A41" s="23">
        <f>IF(I41&lt;&gt;"",1+MAX($A$13:A40),"")</f>
        <v>17</v>
      </c>
      <c r="B41" s="23" t="s">
        <v>47</v>
      </c>
      <c r="C41" s="23" t="s">
        <v>47</v>
      </c>
      <c r="D41" s="11"/>
      <c r="E41" s="12" t="s">
        <v>60</v>
      </c>
      <c r="F41" s="52">
        <v>4.9400000000000004</v>
      </c>
      <c r="G41" s="32">
        <v>0.05</v>
      </c>
      <c r="H41" s="33">
        <f t="shared" si="10"/>
        <v>6</v>
      </c>
      <c r="I41" s="34" t="s">
        <v>43</v>
      </c>
      <c r="J41" s="72">
        <v>3.4299999999999997E-2</v>
      </c>
      <c r="K41" s="79">
        <f t="shared" si="11"/>
        <v>0.20579999999999998</v>
      </c>
      <c r="L41" s="71">
        <f t="shared" si="12"/>
        <v>25</v>
      </c>
      <c r="M41" s="81">
        <f t="shared" si="13"/>
        <v>5.1449999999999996</v>
      </c>
      <c r="N41" s="58">
        <v>2.25</v>
      </c>
      <c r="O41" s="83">
        <f t="shared" si="14"/>
        <v>13.5</v>
      </c>
      <c r="P41" s="36">
        <f t="shared" si="15"/>
        <v>18.645</v>
      </c>
      <c r="Q41" s="37"/>
      <c r="R41" s="9"/>
    </row>
    <row r="42" spans="1:18" s="10" customFormat="1" ht="31.5" x14ac:dyDescent="0.25">
      <c r="A42" s="23">
        <f>IF(I42&lt;&gt;"",1+MAX($A$13:A41),"")</f>
        <v>18</v>
      </c>
      <c r="B42" s="23" t="s">
        <v>47</v>
      </c>
      <c r="C42" s="57" t="s">
        <v>44</v>
      </c>
      <c r="D42" s="11"/>
      <c r="E42" s="12" t="s">
        <v>53</v>
      </c>
      <c r="F42" s="52">
        <v>7.4</v>
      </c>
      <c r="G42" s="32">
        <v>0.05</v>
      </c>
      <c r="H42" s="33">
        <f>CEILING(F42*(1+G42),1)</f>
        <v>8</v>
      </c>
      <c r="I42" s="34" t="s">
        <v>43</v>
      </c>
      <c r="J42" s="72">
        <v>5.6300000000000003E-2</v>
      </c>
      <c r="K42" s="79">
        <f t="shared" si="11"/>
        <v>0.45040000000000002</v>
      </c>
      <c r="L42" s="71">
        <f t="shared" si="12"/>
        <v>25</v>
      </c>
      <c r="M42" s="81">
        <f t="shared" si="13"/>
        <v>11.26</v>
      </c>
      <c r="N42" s="58">
        <v>4.13</v>
      </c>
      <c r="O42" s="83">
        <f>N42*H42</f>
        <v>33.04</v>
      </c>
      <c r="P42" s="36">
        <f>SUM(O42,M42)</f>
        <v>44.3</v>
      </c>
      <c r="Q42" s="37"/>
      <c r="R42" s="9"/>
    </row>
    <row r="43" spans="1:18" s="10" customFormat="1" ht="31.5" x14ac:dyDescent="0.2">
      <c r="A43" s="23">
        <f>IF(I43&lt;&gt;"",1+MAX($A$13:A42),"")</f>
        <v>19</v>
      </c>
      <c r="B43" s="23" t="s">
        <v>47</v>
      </c>
      <c r="C43" s="23" t="s">
        <v>47</v>
      </c>
      <c r="D43" s="11"/>
      <c r="E43" s="12" t="s">
        <v>54</v>
      </c>
      <c r="F43" s="52">
        <v>46.27</v>
      </c>
      <c r="G43" s="32">
        <v>0.05</v>
      </c>
      <c r="H43" s="33">
        <f t="shared" si="10"/>
        <v>49</v>
      </c>
      <c r="I43" s="34" t="s">
        <v>41</v>
      </c>
      <c r="J43" s="70">
        <v>0.03</v>
      </c>
      <c r="K43" s="79">
        <f t="shared" si="11"/>
        <v>1.47</v>
      </c>
      <c r="L43" s="71">
        <f t="shared" si="12"/>
        <v>25</v>
      </c>
      <c r="M43" s="81">
        <f t="shared" si="13"/>
        <v>36.75</v>
      </c>
      <c r="N43" s="76">
        <v>2.4</v>
      </c>
      <c r="O43" s="83">
        <f t="shared" si="14"/>
        <v>117.6</v>
      </c>
      <c r="P43" s="77">
        <f t="shared" si="15"/>
        <v>154.35</v>
      </c>
      <c r="Q43" s="37"/>
      <c r="R43" s="9"/>
    </row>
    <row r="44" spans="1:18" s="10" customFormat="1" x14ac:dyDescent="0.25">
      <c r="A44" s="23">
        <f>IF(I44&lt;&gt;"",1+MAX($A$13:A43),"")</f>
        <v>20</v>
      </c>
      <c r="B44" s="23" t="s">
        <v>47</v>
      </c>
      <c r="C44" s="57" t="s">
        <v>44</v>
      </c>
      <c r="D44" s="11"/>
      <c r="E44" s="12" t="s">
        <v>55</v>
      </c>
      <c r="F44" s="52">
        <v>53.91</v>
      </c>
      <c r="G44" s="32">
        <v>0.05</v>
      </c>
      <c r="H44" s="33">
        <f t="shared" si="10"/>
        <v>57</v>
      </c>
      <c r="I44" s="34" t="s">
        <v>41</v>
      </c>
      <c r="J44" s="72">
        <v>2.2100000000000002E-2</v>
      </c>
      <c r="K44" s="79">
        <f t="shared" si="11"/>
        <v>1.2597</v>
      </c>
      <c r="L44" s="71">
        <f t="shared" si="12"/>
        <v>25</v>
      </c>
      <c r="M44" s="81">
        <f t="shared" si="13"/>
        <v>31.4925</v>
      </c>
      <c r="N44" s="76">
        <v>1.88</v>
      </c>
      <c r="O44" s="83">
        <f t="shared" si="14"/>
        <v>107.16</v>
      </c>
      <c r="P44" s="77">
        <f t="shared" si="15"/>
        <v>138.6525</v>
      </c>
      <c r="Q44" s="37"/>
      <c r="R44" s="9"/>
    </row>
    <row r="45" spans="1:18" s="10" customFormat="1" x14ac:dyDescent="0.2">
      <c r="A45" s="23">
        <f>IF(I45&lt;&gt;"",1+MAX($A$13:A44),"")</f>
        <v>21</v>
      </c>
      <c r="B45" s="23" t="s">
        <v>47</v>
      </c>
      <c r="C45" s="57" t="s">
        <v>44</v>
      </c>
      <c r="D45" s="11"/>
      <c r="E45" s="12" t="s">
        <v>56</v>
      </c>
      <c r="F45" s="52">
        <v>22.84</v>
      </c>
      <c r="G45" s="32">
        <v>0.05</v>
      </c>
      <c r="H45" s="33">
        <f t="shared" si="10"/>
        <v>24</v>
      </c>
      <c r="I45" s="34" t="s">
        <v>41</v>
      </c>
      <c r="J45" s="70">
        <v>0.11199999999999999</v>
      </c>
      <c r="K45" s="79">
        <f t="shared" si="11"/>
        <v>2.6879999999999997</v>
      </c>
      <c r="L45" s="71">
        <f t="shared" si="12"/>
        <v>25</v>
      </c>
      <c r="M45" s="81">
        <f t="shared" si="13"/>
        <v>67.199999999999989</v>
      </c>
      <c r="N45" s="76">
        <v>5.6</v>
      </c>
      <c r="O45" s="83">
        <f t="shared" si="14"/>
        <v>134.39999999999998</v>
      </c>
      <c r="P45" s="77">
        <f t="shared" si="15"/>
        <v>201.59999999999997</v>
      </c>
      <c r="Q45" s="37"/>
      <c r="R45" s="9"/>
    </row>
    <row r="46" spans="1:18" s="10" customFormat="1" x14ac:dyDescent="0.2">
      <c r="A46" s="23">
        <f>IF(I46&lt;&gt;"",1+MAX($A$13:A45),"")</f>
        <v>22</v>
      </c>
      <c r="B46" s="23" t="s">
        <v>47</v>
      </c>
      <c r="C46" s="23" t="s">
        <v>47</v>
      </c>
      <c r="D46" s="11"/>
      <c r="E46" s="12" t="s">
        <v>57</v>
      </c>
      <c r="F46" s="52">
        <v>42.14</v>
      </c>
      <c r="G46" s="32">
        <v>0.05</v>
      </c>
      <c r="H46" s="33">
        <f t="shared" si="10"/>
        <v>45</v>
      </c>
      <c r="I46" s="34" t="s">
        <v>41</v>
      </c>
      <c r="J46" s="70">
        <v>0.11</v>
      </c>
      <c r="K46" s="79">
        <f t="shared" si="11"/>
        <v>4.95</v>
      </c>
      <c r="L46" s="71">
        <f t="shared" si="12"/>
        <v>25</v>
      </c>
      <c r="M46" s="81">
        <f t="shared" si="13"/>
        <v>123.75</v>
      </c>
      <c r="N46" s="76">
        <v>1.4</v>
      </c>
      <c r="O46" s="83">
        <f t="shared" si="14"/>
        <v>62.999999999999993</v>
      </c>
      <c r="P46" s="77">
        <f t="shared" si="15"/>
        <v>186.75</v>
      </c>
      <c r="Q46" s="37"/>
      <c r="R46" s="9"/>
    </row>
    <row r="47" spans="1:18" s="10" customFormat="1" x14ac:dyDescent="0.2">
      <c r="A47" s="23">
        <f>IF(I47&lt;&gt;"",1+MAX($A$13:A46),"")</f>
        <v>23</v>
      </c>
      <c r="B47" s="23" t="s">
        <v>47</v>
      </c>
      <c r="C47" s="23" t="s">
        <v>47</v>
      </c>
      <c r="D47" s="11"/>
      <c r="E47" s="12" t="s">
        <v>58</v>
      </c>
      <c r="F47" s="52">
        <v>32.090000000000003</v>
      </c>
      <c r="G47" s="32">
        <v>0.05</v>
      </c>
      <c r="H47" s="33">
        <f t="shared" si="10"/>
        <v>34</v>
      </c>
      <c r="I47" s="34" t="s">
        <v>41</v>
      </c>
      <c r="J47" s="70">
        <v>0.06</v>
      </c>
      <c r="K47" s="79">
        <f t="shared" si="11"/>
        <v>2.04</v>
      </c>
      <c r="L47" s="71">
        <f t="shared" si="12"/>
        <v>25</v>
      </c>
      <c r="M47" s="81">
        <f t="shared" si="13"/>
        <v>51</v>
      </c>
      <c r="N47" s="74">
        <v>0</v>
      </c>
      <c r="O47" s="83">
        <f t="shared" si="14"/>
        <v>0</v>
      </c>
      <c r="P47" s="75">
        <f t="shared" si="15"/>
        <v>51</v>
      </c>
      <c r="Q47" s="37"/>
      <c r="R47" s="9"/>
    </row>
    <row r="48" spans="1:18" s="10" customFormat="1" ht="31.5" x14ac:dyDescent="0.2">
      <c r="A48" s="23">
        <f>IF(I48&lt;&gt;"",1+MAX($A$13:A47),"")</f>
        <v>24</v>
      </c>
      <c r="B48" s="23" t="s">
        <v>47</v>
      </c>
      <c r="C48" s="23" t="s">
        <v>47</v>
      </c>
      <c r="D48" s="11"/>
      <c r="E48" s="12" t="s">
        <v>61</v>
      </c>
      <c r="F48" s="52">
        <v>1</v>
      </c>
      <c r="G48" s="32">
        <v>0</v>
      </c>
      <c r="H48" s="33">
        <f t="shared" si="10"/>
        <v>1</v>
      </c>
      <c r="I48" s="34" t="s">
        <v>42</v>
      </c>
      <c r="J48" s="70">
        <v>0.5</v>
      </c>
      <c r="K48" s="79">
        <f t="shared" si="11"/>
        <v>0.5</v>
      </c>
      <c r="L48" s="71">
        <f t="shared" si="12"/>
        <v>25</v>
      </c>
      <c r="M48" s="81">
        <f t="shared" si="13"/>
        <v>12.5</v>
      </c>
      <c r="N48" s="58">
        <v>23.222999999999999</v>
      </c>
      <c r="O48" s="83">
        <f t="shared" si="14"/>
        <v>23.222999999999999</v>
      </c>
      <c r="P48" s="36">
        <f t="shared" si="15"/>
        <v>35.722999999999999</v>
      </c>
      <c r="Q48" s="37"/>
      <c r="R48" s="9"/>
    </row>
    <row r="49" spans="1:18" s="10" customFormat="1" x14ac:dyDescent="0.25">
      <c r="A49" s="23" t="str">
        <f>IF(I49&lt;&gt;"",1+MAX($A$13:A48),"")</f>
        <v/>
      </c>
      <c r="B49" s="23"/>
      <c r="C49" s="57"/>
      <c r="D49" s="11"/>
      <c r="E49" s="12"/>
      <c r="F49" s="67"/>
      <c r="G49" s="32"/>
      <c r="H49" s="33"/>
      <c r="I49" s="34"/>
      <c r="J49" s="35"/>
      <c r="K49" s="79"/>
      <c r="L49" s="35"/>
      <c r="M49" s="81"/>
      <c r="N49" s="58"/>
      <c r="O49" s="83"/>
      <c r="P49" s="36"/>
      <c r="Q49" s="37"/>
      <c r="R49" s="9"/>
    </row>
    <row r="50" spans="1:18" s="10" customFormat="1" x14ac:dyDescent="0.2">
      <c r="A50" s="23" t="str">
        <f>IF(I50&lt;&gt;"",1+MAX($A$13:A49),"")</f>
        <v/>
      </c>
      <c r="B50" s="23"/>
      <c r="C50" s="57"/>
      <c r="D50" s="11"/>
      <c r="E50" s="65" t="s">
        <v>62</v>
      </c>
      <c r="F50" s="52"/>
      <c r="G50" s="32"/>
      <c r="H50" s="33"/>
      <c r="I50" s="34"/>
      <c r="J50" s="35"/>
      <c r="K50" s="79"/>
      <c r="L50" s="35"/>
      <c r="M50" s="81"/>
      <c r="N50" s="58"/>
      <c r="O50" s="83"/>
      <c r="P50" s="36"/>
      <c r="Q50" s="37"/>
      <c r="R50" s="9"/>
    </row>
    <row r="51" spans="1:18" s="10" customFormat="1" x14ac:dyDescent="0.25">
      <c r="A51" s="23" t="str">
        <f>IF(I51&lt;&gt;"",1+MAX($A$13:A50),"")</f>
        <v/>
      </c>
      <c r="B51" s="23"/>
      <c r="C51" s="57"/>
      <c r="D51" s="11"/>
      <c r="E51" s="12"/>
      <c r="F51" s="67"/>
      <c r="G51" s="32"/>
      <c r="H51" s="33"/>
      <c r="I51" s="34"/>
      <c r="J51" s="35"/>
      <c r="K51" s="79"/>
      <c r="L51" s="35"/>
      <c r="M51" s="81"/>
      <c r="N51" s="58"/>
      <c r="O51" s="83"/>
      <c r="P51" s="36"/>
      <c r="Q51" s="37"/>
      <c r="R51" s="9"/>
    </row>
    <row r="52" spans="1:18" s="10" customFormat="1" ht="31.5" x14ac:dyDescent="0.25">
      <c r="A52" s="23">
        <f>IF(I52&lt;&gt;"",1+MAX($A$13:A51),"")</f>
        <v>25</v>
      </c>
      <c r="B52" s="23" t="s">
        <v>47</v>
      </c>
      <c r="C52" s="23" t="s">
        <v>47</v>
      </c>
      <c r="D52" s="11"/>
      <c r="E52" s="12" t="s">
        <v>52</v>
      </c>
      <c r="F52" s="52">
        <v>181.97</v>
      </c>
      <c r="G52" s="32">
        <v>0.05</v>
      </c>
      <c r="H52" s="33">
        <f t="shared" ref="H52:H60" si="16">CEILING(F52*(1+G52),1)</f>
        <v>192</v>
      </c>
      <c r="I52" s="34" t="s">
        <v>43</v>
      </c>
      <c r="J52" s="72">
        <v>4.2999999999999997E-2</v>
      </c>
      <c r="K52" s="79">
        <f t="shared" ref="K52:K60" si="17">J52*H52</f>
        <v>8.2560000000000002</v>
      </c>
      <c r="L52" s="71">
        <f t="shared" ref="L52:L60" si="18">F$10</f>
        <v>25</v>
      </c>
      <c r="M52" s="81">
        <f t="shared" ref="M52:M60" si="19">K52*L52</f>
        <v>206.4</v>
      </c>
      <c r="N52" s="58">
        <v>2.78</v>
      </c>
      <c r="O52" s="83">
        <f t="shared" ref="O52:O60" si="20">N52*H52</f>
        <v>533.76</v>
      </c>
      <c r="P52" s="36">
        <f t="shared" ref="P52:P60" si="21">SUM(O52,M52)</f>
        <v>740.16</v>
      </c>
      <c r="Q52" s="37"/>
      <c r="R52" s="9"/>
    </row>
    <row r="53" spans="1:18" s="10" customFormat="1" ht="31.5" x14ac:dyDescent="0.25">
      <c r="A53" s="23">
        <f>IF(I53&lt;&gt;"",1+MAX($A$13:A52),"")</f>
        <v>26</v>
      </c>
      <c r="B53" s="23" t="s">
        <v>47</v>
      </c>
      <c r="C53" s="23" t="s">
        <v>47</v>
      </c>
      <c r="D53" s="11"/>
      <c r="E53" s="12" t="s">
        <v>60</v>
      </c>
      <c r="F53" s="52">
        <v>9.8000000000000007</v>
      </c>
      <c r="G53" s="32">
        <v>0.05</v>
      </c>
      <c r="H53" s="33">
        <f t="shared" si="16"/>
        <v>11</v>
      </c>
      <c r="I53" s="34" t="s">
        <v>43</v>
      </c>
      <c r="J53" s="72">
        <v>3.4299999999999997E-2</v>
      </c>
      <c r="K53" s="79">
        <f t="shared" si="17"/>
        <v>0.37729999999999997</v>
      </c>
      <c r="L53" s="71">
        <f t="shared" si="18"/>
        <v>25</v>
      </c>
      <c r="M53" s="81">
        <f t="shared" si="19"/>
        <v>9.4324999999999992</v>
      </c>
      <c r="N53" s="58">
        <v>2.25</v>
      </c>
      <c r="O53" s="83">
        <f t="shared" si="20"/>
        <v>24.75</v>
      </c>
      <c r="P53" s="36">
        <f t="shared" si="21"/>
        <v>34.182499999999997</v>
      </c>
      <c r="Q53" s="37"/>
      <c r="R53" s="9"/>
    </row>
    <row r="54" spans="1:18" s="10" customFormat="1" ht="31.5" x14ac:dyDescent="0.25">
      <c r="A54" s="23">
        <f>IF(I54&lt;&gt;"",1+MAX($A$13:A53),"")</f>
        <v>27</v>
      </c>
      <c r="B54" s="23" t="s">
        <v>47</v>
      </c>
      <c r="C54" s="57" t="s">
        <v>44</v>
      </c>
      <c r="D54" s="11"/>
      <c r="E54" s="12" t="s">
        <v>53</v>
      </c>
      <c r="F54" s="52">
        <v>10.46</v>
      </c>
      <c r="G54" s="32">
        <v>0.05</v>
      </c>
      <c r="H54" s="33">
        <f>CEILING(F54*(1+G54),1)</f>
        <v>11</v>
      </c>
      <c r="I54" s="34" t="s">
        <v>43</v>
      </c>
      <c r="J54" s="72">
        <v>5.6300000000000003E-2</v>
      </c>
      <c r="K54" s="79">
        <f t="shared" si="17"/>
        <v>0.61930000000000007</v>
      </c>
      <c r="L54" s="71">
        <f t="shared" si="18"/>
        <v>25</v>
      </c>
      <c r="M54" s="81">
        <f t="shared" si="19"/>
        <v>15.482500000000002</v>
      </c>
      <c r="N54" s="76">
        <v>4.13</v>
      </c>
      <c r="O54" s="83">
        <f>N54*H54</f>
        <v>45.43</v>
      </c>
      <c r="P54" s="77">
        <f>SUM(O54,M54)</f>
        <v>60.912500000000001</v>
      </c>
      <c r="Q54" s="37"/>
      <c r="R54" s="9"/>
    </row>
    <row r="55" spans="1:18" s="10" customFormat="1" ht="31.5" x14ac:dyDescent="0.2">
      <c r="A55" s="23">
        <f>IF(I55&lt;&gt;"",1+MAX($A$13:A54),"")</f>
        <v>28</v>
      </c>
      <c r="B55" s="23" t="s">
        <v>47</v>
      </c>
      <c r="C55" s="23" t="s">
        <v>47</v>
      </c>
      <c r="D55" s="11"/>
      <c r="E55" s="12" t="s">
        <v>54</v>
      </c>
      <c r="F55" s="52">
        <v>61.8</v>
      </c>
      <c r="G55" s="32">
        <v>0.05</v>
      </c>
      <c r="H55" s="33">
        <f t="shared" si="16"/>
        <v>65</v>
      </c>
      <c r="I55" s="34" t="s">
        <v>41</v>
      </c>
      <c r="J55" s="70">
        <v>0.03</v>
      </c>
      <c r="K55" s="79">
        <f t="shared" si="17"/>
        <v>1.95</v>
      </c>
      <c r="L55" s="71">
        <f t="shared" si="18"/>
        <v>25</v>
      </c>
      <c r="M55" s="81">
        <f t="shared" si="19"/>
        <v>48.75</v>
      </c>
      <c r="N55" s="76">
        <v>2.4</v>
      </c>
      <c r="O55" s="83">
        <f t="shared" si="20"/>
        <v>156</v>
      </c>
      <c r="P55" s="77">
        <f t="shared" si="21"/>
        <v>204.75</v>
      </c>
      <c r="Q55" s="37"/>
      <c r="R55" s="9"/>
    </row>
    <row r="56" spans="1:18" s="10" customFormat="1" x14ac:dyDescent="0.25">
      <c r="A56" s="23">
        <f>IF(I56&lt;&gt;"",1+MAX($A$13:A55),"")</f>
        <v>29</v>
      </c>
      <c r="B56" s="23" t="s">
        <v>47</v>
      </c>
      <c r="C56" s="57" t="s">
        <v>44</v>
      </c>
      <c r="D56" s="11"/>
      <c r="E56" s="12" t="s">
        <v>55</v>
      </c>
      <c r="F56" s="52">
        <v>67.73</v>
      </c>
      <c r="G56" s="32">
        <v>0.05</v>
      </c>
      <c r="H56" s="33">
        <f t="shared" si="16"/>
        <v>72</v>
      </c>
      <c r="I56" s="34" t="s">
        <v>41</v>
      </c>
      <c r="J56" s="72">
        <v>2.2100000000000002E-2</v>
      </c>
      <c r="K56" s="79">
        <f t="shared" si="17"/>
        <v>1.5912000000000002</v>
      </c>
      <c r="L56" s="71">
        <f t="shared" si="18"/>
        <v>25</v>
      </c>
      <c r="M56" s="81">
        <f t="shared" si="19"/>
        <v>39.78</v>
      </c>
      <c r="N56" s="76">
        <v>1.88</v>
      </c>
      <c r="O56" s="83">
        <f t="shared" si="20"/>
        <v>135.35999999999999</v>
      </c>
      <c r="P56" s="77">
        <f t="shared" si="21"/>
        <v>175.14</v>
      </c>
      <c r="Q56" s="37"/>
      <c r="R56" s="9"/>
    </row>
    <row r="57" spans="1:18" s="10" customFormat="1" x14ac:dyDescent="0.2">
      <c r="A57" s="23">
        <f>IF(I57&lt;&gt;"",1+MAX($A$13:A56),"")</f>
        <v>30</v>
      </c>
      <c r="B57" s="23" t="s">
        <v>47</v>
      </c>
      <c r="C57" s="57" t="s">
        <v>44</v>
      </c>
      <c r="D57" s="11"/>
      <c r="E57" s="12" t="s">
        <v>56</v>
      </c>
      <c r="F57" s="52">
        <v>30.75</v>
      </c>
      <c r="G57" s="32">
        <v>0.05</v>
      </c>
      <c r="H57" s="33">
        <f t="shared" si="16"/>
        <v>33</v>
      </c>
      <c r="I57" s="34" t="s">
        <v>41</v>
      </c>
      <c r="J57" s="70">
        <v>0.11199999999999999</v>
      </c>
      <c r="K57" s="79">
        <f t="shared" si="17"/>
        <v>3.6959999999999997</v>
      </c>
      <c r="L57" s="71">
        <f t="shared" si="18"/>
        <v>25</v>
      </c>
      <c r="M57" s="81">
        <f t="shared" si="19"/>
        <v>92.399999999999991</v>
      </c>
      <c r="N57" s="76">
        <v>5.6</v>
      </c>
      <c r="O57" s="83">
        <f t="shared" si="20"/>
        <v>184.79999999999998</v>
      </c>
      <c r="P57" s="77">
        <f t="shared" si="21"/>
        <v>277.2</v>
      </c>
      <c r="Q57" s="37"/>
      <c r="R57" s="9"/>
    </row>
    <row r="58" spans="1:18" s="10" customFormat="1" x14ac:dyDescent="0.2">
      <c r="A58" s="23">
        <f>IF(I58&lt;&gt;"",1+MAX($A$13:A57),"")</f>
        <v>31</v>
      </c>
      <c r="B58" s="23" t="s">
        <v>47</v>
      </c>
      <c r="C58" s="23" t="s">
        <v>47</v>
      </c>
      <c r="D58" s="11"/>
      <c r="E58" s="12" t="s">
        <v>57</v>
      </c>
      <c r="F58" s="52">
        <v>160.97999999999999</v>
      </c>
      <c r="G58" s="32">
        <v>0.05</v>
      </c>
      <c r="H58" s="33">
        <f t="shared" si="16"/>
        <v>170</v>
      </c>
      <c r="I58" s="34" t="s">
        <v>41</v>
      </c>
      <c r="J58" s="70">
        <v>0.11</v>
      </c>
      <c r="K58" s="79">
        <f t="shared" si="17"/>
        <v>18.7</v>
      </c>
      <c r="L58" s="71">
        <f t="shared" si="18"/>
        <v>25</v>
      </c>
      <c r="M58" s="81">
        <f t="shared" si="19"/>
        <v>467.5</v>
      </c>
      <c r="N58" s="76">
        <v>1.4</v>
      </c>
      <c r="O58" s="83">
        <f t="shared" si="20"/>
        <v>237.99999999999997</v>
      </c>
      <c r="P58" s="77">
        <f t="shared" si="21"/>
        <v>705.5</v>
      </c>
      <c r="Q58" s="37"/>
      <c r="R58" s="9"/>
    </row>
    <row r="59" spans="1:18" s="10" customFormat="1" x14ac:dyDescent="0.2">
      <c r="A59" s="23">
        <f>IF(I59&lt;&gt;"",1+MAX($A$13:A58),"")</f>
        <v>32</v>
      </c>
      <c r="B59" s="23" t="s">
        <v>47</v>
      </c>
      <c r="C59" s="23" t="s">
        <v>47</v>
      </c>
      <c r="D59" s="11"/>
      <c r="E59" s="12" t="s">
        <v>58</v>
      </c>
      <c r="F59" s="52">
        <v>54.17</v>
      </c>
      <c r="G59" s="32">
        <v>0.05</v>
      </c>
      <c r="H59" s="33">
        <f t="shared" si="16"/>
        <v>57</v>
      </c>
      <c r="I59" s="34" t="s">
        <v>41</v>
      </c>
      <c r="J59" s="70">
        <v>0.06</v>
      </c>
      <c r="K59" s="79">
        <f t="shared" si="17"/>
        <v>3.42</v>
      </c>
      <c r="L59" s="71">
        <f t="shared" si="18"/>
        <v>25</v>
      </c>
      <c r="M59" s="81">
        <f t="shared" si="19"/>
        <v>85.5</v>
      </c>
      <c r="N59" s="74">
        <v>0</v>
      </c>
      <c r="O59" s="83">
        <f t="shared" si="20"/>
        <v>0</v>
      </c>
      <c r="P59" s="75">
        <f t="shared" si="21"/>
        <v>85.5</v>
      </c>
      <c r="Q59" s="37"/>
      <c r="R59" s="9"/>
    </row>
    <row r="60" spans="1:18" s="10" customFormat="1" x14ac:dyDescent="0.2">
      <c r="A60" s="23">
        <f>IF(I60&lt;&gt;"",1+MAX($A$13:A59),"")</f>
        <v>33</v>
      </c>
      <c r="B60" s="23" t="s">
        <v>47</v>
      </c>
      <c r="C60" s="23" t="s">
        <v>47</v>
      </c>
      <c r="D60" s="11"/>
      <c r="E60" s="12" t="s">
        <v>63</v>
      </c>
      <c r="F60" s="52">
        <v>2</v>
      </c>
      <c r="G60" s="32">
        <v>0</v>
      </c>
      <c r="H60" s="33">
        <f t="shared" si="16"/>
        <v>2</v>
      </c>
      <c r="I60" s="34" t="s">
        <v>42</v>
      </c>
      <c r="J60" s="70">
        <v>0.5</v>
      </c>
      <c r="K60" s="79">
        <f t="shared" si="17"/>
        <v>1</v>
      </c>
      <c r="L60" s="71">
        <f t="shared" si="18"/>
        <v>25</v>
      </c>
      <c r="M60" s="81">
        <f t="shared" si="19"/>
        <v>25</v>
      </c>
      <c r="N60" s="58">
        <v>23.222999999999999</v>
      </c>
      <c r="O60" s="83">
        <f t="shared" si="20"/>
        <v>46.445999999999998</v>
      </c>
      <c r="P60" s="36">
        <f t="shared" si="21"/>
        <v>71.445999999999998</v>
      </c>
      <c r="Q60" s="37"/>
      <c r="R60" s="9"/>
    </row>
    <row r="61" spans="1:18" s="10" customFormat="1" x14ac:dyDescent="0.2">
      <c r="A61" s="23" t="str">
        <f>IF(I61&lt;&gt;"",1+MAX($A$13:A60),"")</f>
        <v/>
      </c>
      <c r="B61" s="23"/>
      <c r="C61" s="57"/>
      <c r="D61" s="11"/>
      <c r="E61" s="12"/>
      <c r="F61" s="52"/>
      <c r="G61" s="32"/>
      <c r="H61" s="33"/>
      <c r="I61" s="34"/>
      <c r="J61" s="35"/>
      <c r="K61" s="79"/>
      <c r="L61" s="35"/>
      <c r="M61" s="81"/>
      <c r="N61" s="58"/>
      <c r="O61" s="83"/>
      <c r="P61" s="36"/>
      <c r="Q61" s="37"/>
      <c r="R61" s="9"/>
    </row>
    <row r="62" spans="1:18" s="10" customFormat="1" x14ac:dyDescent="0.2">
      <c r="A62" s="23" t="str">
        <f>IF(I62&lt;&gt;"",1+MAX($A$13:A61),"")</f>
        <v/>
      </c>
      <c r="B62" s="23"/>
      <c r="C62" s="57"/>
      <c r="D62" s="11"/>
      <c r="E62" s="65" t="s">
        <v>64</v>
      </c>
      <c r="F62" s="52"/>
      <c r="G62" s="32"/>
      <c r="H62" s="33"/>
      <c r="I62" s="34"/>
      <c r="J62" s="35"/>
      <c r="K62" s="79"/>
      <c r="L62" s="35"/>
      <c r="M62" s="81"/>
      <c r="N62" s="58"/>
      <c r="O62" s="83"/>
      <c r="P62" s="36"/>
      <c r="Q62" s="37"/>
      <c r="R62" s="9"/>
    </row>
    <row r="63" spans="1:18" s="10" customFormat="1" x14ac:dyDescent="0.2">
      <c r="A63" s="23" t="str">
        <f>IF(I63&lt;&gt;"",1+MAX($A$13:A62),"")</f>
        <v/>
      </c>
      <c r="B63" s="23"/>
      <c r="C63" s="57"/>
      <c r="D63" s="11"/>
      <c r="E63" s="12"/>
      <c r="F63" s="52"/>
      <c r="G63" s="32"/>
      <c r="H63" s="33"/>
      <c r="I63" s="34"/>
      <c r="J63" s="35"/>
      <c r="K63" s="79"/>
      <c r="L63" s="35"/>
      <c r="M63" s="81"/>
      <c r="N63" s="58"/>
      <c r="O63" s="83"/>
      <c r="P63" s="36"/>
      <c r="Q63" s="37"/>
      <c r="R63" s="9"/>
    </row>
    <row r="64" spans="1:18" s="10" customFormat="1" ht="31.5" x14ac:dyDescent="0.25">
      <c r="A64" s="23">
        <f>IF(I64&lt;&gt;"",1+MAX($A$13:A63),"")</f>
        <v>34</v>
      </c>
      <c r="B64" s="23" t="s">
        <v>47</v>
      </c>
      <c r="C64" s="23" t="s">
        <v>47</v>
      </c>
      <c r="D64" s="11"/>
      <c r="E64" s="12" t="s">
        <v>52</v>
      </c>
      <c r="F64" s="52">
        <v>361.35</v>
      </c>
      <c r="G64" s="32">
        <v>0.05</v>
      </c>
      <c r="H64" s="33">
        <f t="shared" ref="H64:H72" si="22">CEILING(F64*(1+G64),1)</f>
        <v>380</v>
      </c>
      <c r="I64" s="34" t="s">
        <v>43</v>
      </c>
      <c r="J64" s="72">
        <v>4.2999999999999997E-2</v>
      </c>
      <c r="K64" s="79">
        <f t="shared" ref="K64:K72" si="23">J64*H64</f>
        <v>16.34</v>
      </c>
      <c r="L64" s="71">
        <f t="shared" ref="L64:L72" si="24">F$10</f>
        <v>25</v>
      </c>
      <c r="M64" s="81">
        <f t="shared" ref="M64:M72" si="25">K64*L64</f>
        <v>408.5</v>
      </c>
      <c r="N64" s="58">
        <v>2.78</v>
      </c>
      <c r="O64" s="83">
        <f t="shared" ref="O64:O72" si="26">N64*H64</f>
        <v>1056.3999999999999</v>
      </c>
      <c r="P64" s="36">
        <f t="shared" ref="P64:P72" si="27">SUM(O64,M64)</f>
        <v>1464.8999999999999</v>
      </c>
      <c r="Q64" s="37"/>
      <c r="R64" s="9"/>
    </row>
    <row r="65" spans="1:18" s="10" customFormat="1" ht="31.5" x14ac:dyDescent="0.25">
      <c r="A65" s="23">
        <f>IF(I65&lt;&gt;"",1+MAX($A$13:A64),"")</f>
        <v>35</v>
      </c>
      <c r="B65" s="23" t="s">
        <v>47</v>
      </c>
      <c r="C65" s="23" t="s">
        <v>47</v>
      </c>
      <c r="D65" s="11"/>
      <c r="E65" s="12" t="s">
        <v>60</v>
      </c>
      <c r="F65" s="52">
        <v>4.97</v>
      </c>
      <c r="G65" s="32">
        <v>0.05</v>
      </c>
      <c r="H65" s="33">
        <f>CEILING(F65*(1+G65),1)</f>
        <v>6</v>
      </c>
      <c r="I65" s="34" t="s">
        <v>43</v>
      </c>
      <c r="J65" s="72">
        <v>3.4299999999999997E-2</v>
      </c>
      <c r="K65" s="79">
        <f t="shared" si="23"/>
        <v>0.20579999999999998</v>
      </c>
      <c r="L65" s="71">
        <f t="shared" si="24"/>
        <v>25</v>
      </c>
      <c r="M65" s="81">
        <f t="shared" si="25"/>
        <v>5.1449999999999996</v>
      </c>
      <c r="N65" s="58">
        <v>2.25</v>
      </c>
      <c r="O65" s="83">
        <f>N65*H65</f>
        <v>13.5</v>
      </c>
      <c r="P65" s="36">
        <f>SUM(O65,M65)</f>
        <v>18.645</v>
      </c>
      <c r="Q65" s="37"/>
      <c r="R65" s="9"/>
    </row>
    <row r="66" spans="1:18" s="10" customFormat="1" ht="31.5" x14ac:dyDescent="0.25">
      <c r="A66" s="23">
        <f>IF(I66&lt;&gt;"",1+MAX($A$13:A65),"")</f>
        <v>36</v>
      </c>
      <c r="B66" s="23" t="s">
        <v>47</v>
      </c>
      <c r="C66" s="57" t="s">
        <v>44</v>
      </c>
      <c r="D66" s="11"/>
      <c r="E66" s="12" t="s">
        <v>53</v>
      </c>
      <c r="F66" s="52">
        <v>7.37</v>
      </c>
      <c r="G66" s="32">
        <v>0.05</v>
      </c>
      <c r="H66" s="33">
        <f>CEILING(F66*(1+G66),1)</f>
        <v>8</v>
      </c>
      <c r="I66" s="34" t="s">
        <v>43</v>
      </c>
      <c r="J66" s="72">
        <v>5.6300000000000003E-2</v>
      </c>
      <c r="K66" s="79">
        <f t="shared" si="23"/>
        <v>0.45040000000000002</v>
      </c>
      <c r="L66" s="71">
        <f t="shared" si="24"/>
        <v>25</v>
      </c>
      <c r="M66" s="81">
        <f t="shared" si="25"/>
        <v>11.26</v>
      </c>
      <c r="N66" s="58">
        <v>4.13</v>
      </c>
      <c r="O66" s="83">
        <f>N66*H66</f>
        <v>33.04</v>
      </c>
      <c r="P66" s="36">
        <f>SUM(O66,M66)</f>
        <v>44.3</v>
      </c>
      <c r="Q66" s="37"/>
      <c r="R66" s="9"/>
    </row>
    <row r="67" spans="1:18" s="10" customFormat="1" ht="31.5" x14ac:dyDescent="0.2">
      <c r="A67" s="23">
        <f>IF(I67&lt;&gt;"",1+MAX($A$13:A66),"")</f>
        <v>37</v>
      </c>
      <c r="B67" s="23" t="s">
        <v>47</v>
      </c>
      <c r="C67" s="57"/>
      <c r="D67" s="11"/>
      <c r="E67" s="12" t="s">
        <v>54</v>
      </c>
      <c r="F67" s="52">
        <v>34.4</v>
      </c>
      <c r="G67" s="32">
        <v>0.05</v>
      </c>
      <c r="H67" s="33">
        <f t="shared" si="22"/>
        <v>37</v>
      </c>
      <c r="I67" s="34" t="s">
        <v>41</v>
      </c>
      <c r="J67" s="70">
        <v>0.03</v>
      </c>
      <c r="K67" s="79">
        <f t="shared" si="23"/>
        <v>1.1099999999999999</v>
      </c>
      <c r="L67" s="71">
        <f t="shared" si="24"/>
        <v>25</v>
      </c>
      <c r="M67" s="81">
        <f t="shared" si="25"/>
        <v>27.749999999999996</v>
      </c>
      <c r="N67" s="76">
        <v>2.4</v>
      </c>
      <c r="O67" s="83">
        <f t="shared" si="26"/>
        <v>88.8</v>
      </c>
      <c r="P67" s="77">
        <f t="shared" si="27"/>
        <v>116.55</v>
      </c>
      <c r="Q67" s="37"/>
      <c r="R67" s="9"/>
    </row>
    <row r="68" spans="1:18" s="10" customFormat="1" x14ac:dyDescent="0.25">
      <c r="A68" s="23">
        <f>IF(I68&lt;&gt;"",1+MAX($A$13:A67),"")</f>
        <v>38</v>
      </c>
      <c r="B68" s="23" t="s">
        <v>47</v>
      </c>
      <c r="C68" s="57" t="s">
        <v>44</v>
      </c>
      <c r="D68" s="11"/>
      <c r="E68" s="12" t="s">
        <v>55</v>
      </c>
      <c r="F68" s="52">
        <v>44.01</v>
      </c>
      <c r="G68" s="32">
        <v>0.05</v>
      </c>
      <c r="H68" s="33">
        <f t="shared" si="22"/>
        <v>47</v>
      </c>
      <c r="I68" s="34" t="s">
        <v>41</v>
      </c>
      <c r="J68" s="72">
        <v>2.2100000000000002E-2</v>
      </c>
      <c r="K68" s="79">
        <f t="shared" si="23"/>
        <v>1.0387000000000002</v>
      </c>
      <c r="L68" s="71">
        <f t="shared" si="24"/>
        <v>25</v>
      </c>
      <c r="M68" s="81">
        <f t="shared" si="25"/>
        <v>25.967500000000005</v>
      </c>
      <c r="N68" s="76">
        <v>1.88</v>
      </c>
      <c r="O68" s="83">
        <f t="shared" si="26"/>
        <v>88.36</v>
      </c>
      <c r="P68" s="77">
        <f t="shared" si="27"/>
        <v>114.3275</v>
      </c>
      <c r="Q68" s="37"/>
      <c r="R68" s="9"/>
    </row>
    <row r="69" spans="1:18" s="10" customFormat="1" x14ac:dyDescent="0.2">
      <c r="A69" s="23">
        <f>IF(I69&lt;&gt;"",1+MAX($A$13:A68),"")</f>
        <v>39</v>
      </c>
      <c r="B69" s="23" t="s">
        <v>47</v>
      </c>
      <c r="C69" s="57" t="s">
        <v>44</v>
      </c>
      <c r="D69" s="11"/>
      <c r="E69" s="12" t="s">
        <v>56</v>
      </c>
      <c r="F69" s="52">
        <v>22.86</v>
      </c>
      <c r="G69" s="32">
        <v>0.05</v>
      </c>
      <c r="H69" s="33">
        <f t="shared" si="22"/>
        <v>25</v>
      </c>
      <c r="I69" s="34" t="s">
        <v>41</v>
      </c>
      <c r="J69" s="70">
        <v>0.11199999999999999</v>
      </c>
      <c r="K69" s="79">
        <f t="shared" si="23"/>
        <v>2.8</v>
      </c>
      <c r="L69" s="71">
        <f t="shared" si="24"/>
        <v>25</v>
      </c>
      <c r="M69" s="81">
        <f t="shared" si="25"/>
        <v>70</v>
      </c>
      <c r="N69" s="76">
        <v>5.6</v>
      </c>
      <c r="O69" s="83">
        <f t="shared" si="26"/>
        <v>140</v>
      </c>
      <c r="P69" s="77">
        <f t="shared" si="27"/>
        <v>210</v>
      </c>
      <c r="Q69" s="37"/>
      <c r="R69" s="9"/>
    </row>
    <row r="70" spans="1:18" s="10" customFormat="1" x14ac:dyDescent="0.2">
      <c r="A70" s="23">
        <f>IF(I70&lt;&gt;"",1+MAX($A$13:A69),"")</f>
        <v>40</v>
      </c>
      <c r="B70" s="23" t="s">
        <v>47</v>
      </c>
      <c r="C70" s="23" t="s">
        <v>47</v>
      </c>
      <c r="D70" s="11"/>
      <c r="E70" s="12" t="s">
        <v>57</v>
      </c>
      <c r="F70" s="52">
        <v>115.02</v>
      </c>
      <c r="G70" s="32">
        <v>0.05</v>
      </c>
      <c r="H70" s="33">
        <f t="shared" si="22"/>
        <v>121</v>
      </c>
      <c r="I70" s="34" t="s">
        <v>41</v>
      </c>
      <c r="J70" s="70">
        <v>0.11</v>
      </c>
      <c r="K70" s="79">
        <f t="shared" si="23"/>
        <v>13.31</v>
      </c>
      <c r="L70" s="71">
        <f t="shared" si="24"/>
        <v>25</v>
      </c>
      <c r="M70" s="81">
        <f t="shared" si="25"/>
        <v>332.75</v>
      </c>
      <c r="N70" s="76">
        <v>1.4</v>
      </c>
      <c r="O70" s="83">
        <f t="shared" si="26"/>
        <v>169.39999999999998</v>
      </c>
      <c r="P70" s="77">
        <f t="shared" si="27"/>
        <v>502.15</v>
      </c>
      <c r="Q70" s="37"/>
      <c r="R70" s="9"/>
    </row>
    <row r="71" spans="1:18" s="10" customFormat="1" x14ac:dyDescent="0.2">
      <c r="A71" s="23">
        <f>IF(I71&lt;&gt;"",1+MAX($A$13:A70),"")</f>
        <v>41</v>
      </c>
      <c r="B71" s="23" t="s">
        <v>47</v>
      </c>
      <c r="C71" s="23" t="s">
        <v>47</v>
      </c>
      <c r="D71" s="11"/>
      <c r="E71" s="12" t="s">
        <v>58</v>
      </c>
      <c r="F71" s="52">
        <v>22</v>
      </c>
      <c r="G71" s="32">
        <v>0.05</v>
      </c>
      <c r="H71" s="33">
        <f t="shared" si="22"/>
        <v>24</v>
      </c>
      <c r="I71" s="34" t="s">
        <v>41</v>
      </c>
      <c r="J71" s="70">
        <v>0.06</v>
      </c>
      <c r="K71" s="79">
        <f t="shared" si="23"/>
        <v>1.44</v>
      </c>
      <c r="L71" s="71">
        <f t="shared" si="24"/>
        <v>25</v>
      </c>
      <c r="M71" s="81">
        <f t="shared" si="25"/>
        <v>36</v>
      </c>
      <c r="N71" s="74">
        <v>0</v>
      </c>
      <c r="O71" s="83">
        <f t="shared" si="26"/>
        <v>0</v>
      </c>
      <c r="P71" s="75">
        <f t="shared" si="27"/>
        <v>36</v>
      </c>
      <c r="Q71" s="37"/>
      <c r="R71" s="9"/>
    </row>
    <row r="72" spans="1:18" s="10" customFormat="1" x14ac:dyDescent="0.2">
      <c r="A72" s="23">
        <f>IF(I72&lt;&gt;"",1+MAX($A$13:A71),"")</f>
        <v>42</v>
      </c>
      <c r="B72" s="23" t="s">
        <v>47</v>
      </c>
      <c r="C72" s="23" t="s">
        <v>47</v>
      </c>
      <c r="D72" s="11"/>
      <c r="E72" s="12" t="s">
        <v>63</v>
      </c>
      <c r="F72" s="52">
        <v>1</v>
      </c>
      <c r="G72" s="32">
        <v>0</v>
      </c>
      <c r="H72" s="33">
        <f t="shared" si="22"/>
        <v>1</v>
      </c>
      <c r="I72" s="34" t="s">
        <v>42</v>
      </c>
      <c r="J72" s="70">
        <v>0.5</v>
      </c>
      <c r="K72" s="79">
        <f t="shared" si="23"/>
        <v>0.5</v>
      </c>
      <c r="L72" s="71">
        <f t="shared" si="24"/>
        <v>25</v>
      </c>
      <c r="M72" s="81">
        <f t="shared" si="25"/>
        <v>12.5</v>
      </c>
      <c r="N72" s="58">
        <v>23.222999999999999</v>
      </c>
      <c r="O72" s="83">
        <f t="shared" si="26"/>
        <v>23.222999999999999</v>
      </c>
      <c r="P72" s="36">
        <f t="shared" si="27"/>
        <v>35.722999999999999</v>
      </c>
      <c r="Q72" s="37"/>
      <c r="R72" s="9"/>
    </row>
    <row r="73" spans="1:18" s="10" customFormat="1" x14ac:dyDescent="0.2">
      <c r="A73" s="23"/>
      <c r="B73" s="23"/>
      <c r="C73" s="57"/>
      <c r="D73" s="11"/>
      <c r="E73" s="12"/>
      <c r="F73" s="52"/>
      <c r="G73" s="32"/>
      <c r="H73" s="33"/>
      <c r="I73" s="34"/>
      <c r="J73" s="35"/>
      <c r="K73" s="79"/>
      <c r="L73" s="35"/>
      <c r="M73" s="81"/>
      <c r="N73" s="58"/>
      <c r="O73" s="83"/>
      <c r="P73" s="36"/>
      <c r="Q73" s="37"/>
      <c r="R73" s="9"/>
    </row>
    <row r="74" spans="1:18" ht="16.5" thickBot="1" x14ac:dyDescent="0.25">
      <c r="A74" s="91" t="s">
        <v>5</v>
      </c>
      <c r="B74" s="92"/>
      <c r="C74" s="40"/>
      <c r="D74" s="14"/>
      <c r="E74" s="7"/>
      <c r="F74" s="39"/>
      <c r="G74" s="39"/>
      <c r="H74" s="39"/>
      <c r="I74" s="92" t="s">
        <v>40</v>
      </c>
      <c r="J74" s="92"/>
      <c r="K74" s="68"/>
      <c r="L74" s="68"/>
      <c r="M74" s="42">
        <f>SUM(M13:M73)</f>
        <v>3462.1100000000006</v>
      </c>
      <c r="N74" s="41" t="s">
        <v>39</v>
      </c>
      <c r="O74" s="42">
        <f>SUM(O13:O73)</f>
        <v>5958.0419999999986</v>
      </c>
      <c r="P74" s="42">
        <f>SUM(P13:P73)</f>
        <v>9420.1519999999982</v>
      </c>
      <c r="Q74" s="42">
        <f>SUM(Q13:Q73)</f>
        <v>9420.1519999999982</v>
      </c>
    </row>
    <row r="75" spans="1:18" ht="17.25" thickTop="1" thickBot="1" x14ac:dyDescent="0.25">
      <c r="A75" s="93" t="s">
        <v>9</v>
      </c>
      <c r="B75" s="94"/>
      <c r="C75" s="40"/>
      <c r="D75" s="14"/>
      <c r="E75" s="7"/>
      <c r="F75" s="39"/>
      <c r="G75" s="39"/>
      <c r="H75" s="39"/>
      <c r="I75" s="40"/>
      <c r="J75" s="43">
        <v>0</v>
      </c>
      <c r="K75" s="43"/>
      <c r="L75" s="43"/>
      <c r="M75" s="44">
        <f>J75*M74</f>
        <v>0</v>
      </c>
      <c r="N75" s="43"/>
      <c r="O75" s="44">
        <f>J75*O74</f>
        <v>0</v>
      </c>
      <c r="P75" s="44">
        <f>J75*P74</f>
        <v>0</v>
      </c>
      <c r="Q75" s="45">
        <f>J75*Q74</f>
        <v>0</v>
      </c>
    </row>
    <row r="76" spans="1:18" ht="17.25" thickTop="1" thickBot="1" x14ac:dyDescent="0.25">
      <c r="A76" s="93" t="s">
        <v>8</v>
      </c>
      <c r="B76" s="94"/>
      <c r="C76" s="40"/>
      <c r="D76" s="14"/>
      <c r="E76" s="7"/>
      <c r="F76" s="39"/>
      <c r="G76" s="39"/>
      <c r="H76" s="39"/>
      <c r="I76" s="40"/>
      <c r="J76" s="43">
        <v>0.25</v>
      </c>
      <c r="K76" s="43"/>
      <c r="L76" s="43"/>
      <c r="M76" s="44">
        <f>J76*M74</f>
        <v>865.52750000000015</v>
      </c>
      <c r="N76" s="43"/>
      <c r="O76" s="44">
        <f>J76*O74</f>
        <v>1489.5104999999996</v>
      </c>
      <c r="P76" s="44">
        <f>J76*P74</f>
        <v>2355.0379999999996</v>
      </c>
      <c r="Q76" s="45">
        <f>J76*Q74</f>
        <v>2355.0379999999996</v>
      </c>
    </row>
    <row r="77" spans="1:18" ht="16.5" thickTop="1" x14ac:dyDescent="0.2">
      <c r="A77" s="87" t="s">
        <v>6</v>
      </c>
      <c r="B77" s="88"/>
      <c r="C77" s="47"/>
      <c r="D77" s="15"/>
      <c r="E77" s="8"/>
      <c r="F77" s="46"/>
      <c r="G77" s="46"/>
      <c r="H77" s="46"/>
      <c r="I77" s="47"/>
      <c r="J77" s="48"/>
      <c r="K77" s="48"/>
      <c r="L77" s="48"/>
      <c r="M77" s="49">
        <f>SUM(M74:M76)</f>
        <v>4327.6375000000007</v>
      </c>
      <c r="N77" s="48"/>
      <c r="O77" s="49">
        <f>SUM(O74:O76)</f>
        <v>7447.552499999998</v>
      </c>
      <c r="P77" s="49">
        <f>SUM(P74:P76)</f>
        <v>11775.189999999999</v>
      </c>
      <c r="Q77" s="50">
        <f>SUM(Q74:Q76)</f>
        <v>11775.189999999999</v>
      </c>
    </row>
    <row r="78" spans="1:18" x14ac:dyDescent="0.2">
      <c r="A78" s="56"/>
      <c r="J78" s="25"/>
      <c r="K78" s="25"/>
      <c r="L78" s="25"/>
      <c r="M78" s="25"/>
      <c r="N78" s="25"/>
    </row>
    <row r="79" spans="1:18" x14ac:dyDescent="0.2">
      <c r="A79" s="56"/>
      <c r="E79" s="4"/>
      <c r="F79" s="20"/>
      <c r="G79" s="51"/>
      <c r="P79" s="51"/>
      <c r="Q79" s="51"/>
    </row>
  </sheetData>
  <mergeCells count="7">
    <mergeCell ref="A77:B77"/>
    <mergeCell ref="A3:Q3"/>
    <mergeCell ref="A74:B74"/>
    <mergeCell ref="I74:J74"/>
    <mergeCell ref="A75:B75"/>
    <mergeCell ref="A76:B76"/>
    <mergeCell ref="E9:F9"/>
  </mergeCells>
  <phoneticPr fontId="48" type="noConversion"/>
  <printOptions horizontalCentered="1"/>
  <pageMargins left="0.25" right="0.25" top="0.75" bottom="0.75" header="0.3" footer="0.3"/>
  <pageSetup paperSize="8" scale="50" fitToHeight="0" orientation="portrait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6690837A-BE29-4865-B01B-A6254249F97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2020-08-20T17:47:29Z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{6690837A-BE29-4865-B01B-A6254249F974}</vt:lpwstr>
  </property>
</Properties>
</file>